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vg/Dropbox/Проекты/persfinance_ru/Контент/Статьи Курса/"/>
    </mc:Choice>
  </mc:AlternateContent>
  <xr:revisionPtr revIDLastSave="0" documentId="13_ncr:1_{5AE8ECCB-D6DE-754E-B758-0A30E77ADAA2}" xr6:coauthVersionLast="36" xr6:coauthVersionMax="36" xr10:uidLastSave="{00000000-0000-0000-0000-000000000000}"/>
  <bookViews>
    <workbookView xWindow="1140" yWindow="860" windowWidth="27220" windowHeight="16100" activeTab="1" xr2:uid="{00863390-5699-B54E-83D6-A39EFB72013E}"/>
  </bookViews>
  <sheets>
    <sheet name="Интрукция" sheetId="4" r:id="rId1"/>
    <sheet name="Сводка" sheetId="1" r:id="rId2"/>
    <sheet name="Траты" sheetId="2" r:id="rId3"/>
    <sheet name="Настройки" sheetId="3" r:id="rId4"/>
  </sheets>
  <externalReferences>
    <externalReference r:id="rId5"/>
  </externalReferences>
  <definedNames>
    <definedName name="_xlnm._FilterDatabase" localSheetId="2" hidden="1">Траты!$F$1:$F$7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20" i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C22" i="1"/>
  <c r="D22" i="1"/>
  <c r="E22" i="1"/>
  <c r="F22" i="1"/>
  <c r="G22" i="1"/>
  <c r="H22" i="1"/>
  <c r="I22" i="1"/>
  <c r="J22" i="1"/>
  <c r="K22" i="1"/>
  <c r="L22" i="1"/>
  <c r="M22" i="1"/>
  <c r="C23" i="1"/>
  <c r="D23" i="1"/>
  <c r="E23" i="1"/>
  <c r="F23" i="1"/>
  <c r="G23" i="1"/>
  <c r="H23" i="1"/>
  <c r="I23" i="1"/>
  <c r="J23" i="1"/>
  <c r="K23" i="1"/>
  <c r="L23" i="1"/>
  <c r="M23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B20" i="1"/>
  <c r="B21" i="1"/>
  <c r="N21" i="1" s="1"/>
  <c r="B22" i="1"/>
  <c r="B23" i="1"/>
  <c r="B24" i="1"/>
  <c r="B25" i="1"/>
  <c r="N25" i="1" s="1"/>
  <c r="A3" i="2"/>
  <c r="A4" i="2"/>
  <c r="A5" i="2"/>
  <c r="A6" i="2"/>
  <c r="A7" i="2"/>
  <c r="A2" i="2"/>
  <c r="A16" i="1"/>
  <c r="E16" i="1" s="1"/>
  <c r="A17" i="1"/>
  <c r="F17" i="1" s="1"/>
  <c r="A18" i="1"/>
  <c r="C18" i="1" s="1"/>
  <c r="A19" i="1"/>
  <c r="D19" i="1" s="1"/>
  <c r="A7" i="1"/>
  <c r="D7" i="1" s="1"/>
  <c r="A8" i="1"/>
  <c r="E8" i="1" s="1"/>
  <c r="A9" i="1"/>
  <c r="F9" i="1" s="1"/>
  <c r="A10" i="1"/>
  <c r="C10" i="1" s="1"/>
  <c r="A11" i="1"/>
  <c r="D11" i="1" s="1"/>
  <c r="A12" i="1"/>
  <c r="E12" i="1" s="1"/>
  <c r="A13" i="1"/>
  <c r="F13" i="1" s="1"/>
  <c r="A14" i="1"/>
  <c r="C14" i="1" s="1"/>
  <c r="A15" i="1"/>
  <c r="D15" i="1" s="1"/>
  <c r="A6" i="1"/>
  <c r="C6" i="1" s="1"/>
  <c r="C1" i="1"/>
  <c r="C2" i="1" s="1"/>
  <c r="D2" i="1" s="1"/>
  <c r="C7" i="2"/>
  <c r="B7" i="2"/>
  <c r="C6" i="2"/>
  <c r="B6" i="2"/>
  <c r="C5" i="2"/>
  <c r="B5" i="2"/>
  <c r="C4" i="2"/>
  <c r="B4" i="2"/>
  <c r="C3" i="2"/>
  <c r="B3" i="2"/>
  <c r="C2" i="2"/>
  <c r="B2" i="2"/>
  <c r="O15" i="1"/>
  <c r="O22" i="1"/>
  <c r="O20" i="1"/>
  <c r="O26" i="1"/>
  <c r="O21" i="1"/>
  <c r="O23" i="1"/>
  <c r="O14" i="1"/>
  <c r="O6" i="1"/>
  <c r="O10" i="1"/>
  <c r="O18" i="1"/>
  <c r="O19" i="1"/>
  <c r="O8" i="1"/>
  <c r="O24" i="1"/>
  <c r="O9" i="1"/>
  <c r="O25" i="1"/>
  <c r="O12" i="1"/>
  <c r="O13" i="1"/>
  <c r="O11" i="1"/>
  <c r="O16" i="1"/>
  <c r="O17" i="1"/>
  <c r="O7" i="1"/>
  <c r="N24" i="1" l="1"/>
  <c r="N20" i="1"/>
  <c r="N23" i="1"/>
  <c r="N22" i="1"/>
  <c r="M17" i="1"/>
  <c r="H16" i="1"/>
  <c r="C15" i="1"/>
  <c r="H12" i="1"/>
  <c r="C11" i="1"/>
  <c r="H8" i="1"/>
  <c r="C7" i="1"/>
  <c r="B14" i="1"/>
  <c r="K19" i="1"/>
  <c r="I17" i="1"/>
  <c r="D16" i="1"/>
  <c r="J14" i="1"/>
  <c r="D12" i="1"/>
  <c r="J10" i="1"/>
  <c r="D8" i="1"/>
  <c r="J6" i="1"/>
  <c r="B6" i="1"/>
  <c r="B10" i="1"/>
  <c r="G19" i="1"/>
  <c r="E17" i="1"/>
  <c r="K15" i="1"/>
  <c r="F14" i="1"/>
  <c r="K11" i="1"/>
  <c r="F10" i="1"/>
  <c r="K7" i="1"/>
  <c r="F6" i="1"/>
  <c r="C19" i="1"/>
  <c r="L16" i="1"/>
  <c r="G15" i="1"/>
  <c r="L12" i="1"/>
  <c r="G11" i="1"/>
  <c r="L8" i="1"/>
  <c r="G7" i="1"/>
  <c r="J18" i="1"/>
  <c r="F18" i="1"/>
  <c r="B17" i="1"/>
  <c r="B13" i="1"/>
  <c r="B9" i="1"/>
  <c r="J19" i="1"/>
  <c r="F19" i="1"/>
  <c r="M18" i="1"/>
  <c r="I18" i="1"/>
  <c r="E18" i="1"/>
  <c r="L17" i="1"/>
  <c r="H17" i="1"/>
  <c r="D17" i="1"/>
  <c r="K16" i="1"/>
  <c r="G16" i="1"/>
  <c r="C16" i="1"/>
  <c r="J15" i="1"/>
  <c r="F15" i="1"/>
  <c r="M14" i="1"/>
  <c r="I14" i="1"/>
  <c r="E14" i="1"/>
  <c r="L13" i="1"/>
  <c r="H13" i="1"/>
  <c r="D13" i="1"/>
  <c r="K12" i="1"/>
  <c r="G12" i="1"/>
  <c r="C12" i="1"/>
  <c r="J11" i="1"/>
  <c r="F11" i="1"/>
  <c r="M10" i="1"/>
  <c r="I10" i="1"/>
  <c r="E10" i="1"/>
  <c r="L9" i="1"/>
  <c r="H9" i="1"/>
  <c r="D9" i="1"/>
  <c r="K8" i="1"/>
  <c r="G8" i="1"/>
  <c r="C8" i="1"/>
  <c r="J7" i="1"/>
  <c r="F7" i="1"/>
  <c r="M6" i="1"/>
  <c r="I6" i="1"/>
  <c r="E6" i="1"/>
  <c r="B18" i="1"/>
  <c r="M13" i="1"/>
  <c r="I13" i="1"/>
  <c r="E13" i="1"/>
  <c r="M9" i="1"/>
  <c r="I9" i="1"/>
  <c r="E9" i="1"/>
  <c r="B16" i="1"/>
  <c r="B12" i="1"/>
  <c r="B8" i="1"/>
  <c r="M19" i="1"/>
  <c r="I19" i="1"/>
  <c r="E19" i="1"/>
  <c r="L18" i="1"/>
  <c r="H18" i="1"/>
  <c r="D18" i="1"/>
  <c r="K17" i="1"/>
  <c r="G17" i="1"/>
  <c r="C17" i="1"/>
  <c r="J16" i="1"/>
  <c r="F16" i="1"/>
  <c r="M15" i="1"/>
  <c r="I15" i="1"/>
  <c r="E15" i="1"/>
  <c r="L14" i="1"/>
  <c r="H14" i="1"/>
  <c r="D14" i="1"/>
  <c r="K13" i="1"/>
  <c r="G13" i="1"/>
  <c r="C13" i="1"/>
  <c r="J12" i="1"/>
  <c r="F12" i="1"/>
  <c r="M11" i="1"/>
  <c r="I11" i="1"/>
  <c r="E11" i="1"/>
  <c r="L10" i="1"/>
  <c r="H10" i="1"/>
  <c r="D10" i="1"/>
  <c r="K9" i="1"/>
  <c r="G9" i="1"/>
  <c r="C9" i="1"/>
  <c r="J8" i="1"/>
  <c r="F8" i="1"/>
  <c r="M7" i="1"/>
  <c r="I7" i="1"/>
  <c r="E7" i="1"/>
  <c r="L6" i="1"/>
  <c r="H6" i="1"/>
  <c r="D6" i="1"/>
  <c r="B19" i="1"/>
  <c r="B15" i="1"/>
  <c r="B11" i="1"/>
  <c r="B7" i="1"/>
  <c r="L19" i="1"/>
  <c r="H19" i="1"/>
  <c r="K18" i="1"/>
  <c r="G18" i="1"/>
  <c r="J17" i="1"/>
  <c r="M16" i="1"/>
  <c r="I16" i="1"/>
  <c r="L15" i="1"/>
  <c r="H15" i="1"/>
  <c r="K14" i="1"/>
  <c r="G14" i="1"/>
  <c r="J13" i="1"/>
  <c r="M12" i="1"/>
  <c r="I12" i="1"/>
  <c r="L11" i="1"/>
  <c r="H11" i="1"/>
  <c r="K10" i="1"/>
  <c r="G10" i="1"/>
  <c r="J9" i="1"/>
  <c r="M8" i="1"/>
  <c r="I8" i="1"/>
  <c r="L7" i="1"/>
  <c r="H7" i="1"/>
  <c r="K6" i="1"/>
  <c r="G6" i="1"/>
  <c r="D26" i="1" l="1"/>
  <c r="G26" i="1"/>
  <c r="L26" i="1"/>
  <c r="H26" i="1"/>
  <c r="N14" i="1"/>
  <c r="K26" i="1"/>
  <c r="N7" i="1"/>
  <c r="N10" i="1"/>
  <c r="C26" i="1"/>
  <c r="N6" i="1"/>
  <c r="B26" i="1"/>
  <c r="N8" i="1"/>
  <c r="E26" i="1"/>
  <c r="N17" i="1"/>
  <c r="N18" i="1"/>
  <c r="N13" i="1"/>
  <c r="N11" i="1"/>
  <c r="N15" i="1"/>
  <c r="N12" i="1"/>
  <c r="I26" i="1"/>
  <c r="F26" i="1"/>
  <c r="N19" i="1"/>
  <c r="N16" i="1"/>
  <c r="M26" i="1"/>
  <c r="N9" i="1"/>
  <c r="J26" i="1"/>
  <c r="N26" i="1" l="1"/>
  <c r="D27" i="1" s="1"/>
  <c r="C27" i="1" l="1"/>
  <c r="H27" i="1"/>
  <c r="E27" i="1"/>
  <c r="G27" i="1"/>
  <c r="I27" i="1"/>
  <c r="B27" i="1"/>
  <c r="F27" i="1"/>
  <c r="K27" i="1"/>
  <c r="L27" i="1"/>
  <c r="J27" i="1"/>
  <c r="M27" i="1"/>
</calcChain>
</file>

<file path=xl/sharedStrings.xml><?xml version="1.0" encoding="utf-8"?>
<sst xmlns="http://schemas.openxmlformats.org/spreadsheetml/2006/main" count="61" uniqueCount="54">
  <si>
    <t>Последние расходы внесены</t>
  </si>
  <si>
    <t>Средний расход за текущий месяц</t>
  </si>
  <si>
    <t>Лимит расхода в день</t>
  </si>
  <si>
    <t>Дата</t>
  </si>
  <si>
    <t>Наименование</t>
  </si>
  <si>
    <t>Категория</t>
  </si>
  <si>
    <t>Стоимость</t>
  </si>
  <si>
    <t>Комментарий</t>
  </si>
  <si>
    <t>Такси</t>
  </si>
  <si>
    <t>Транспорт</t>
  </si>
  <si>
    <t>Пиво в баре</t>
  </si>
  <si>
    <t>Рестораны</t>
  </si>
  <si>
    <t>Обед</t>
  </si>
  <si>
    <t>Еда</t>
  </si>
  <si>
    <t>Перекус</t>
  </si>
  <si>
    <t>Алкоголь</t>
  </si>
  <si>
    <t>Продукты</t>
  </si>
  <si>
    <t>Здоровье, красота, гигиена</t>
  </si>
  <si>
    <t>Кино, театры, музеи</t>
  </si>
  <si>
    <t>Подарки</t>
  </si>
  <si>
    <t>Творчество, книги, обучение</t>
  </si>
  <si>
    <t>Прочее</t>
  </si>
  <si>
    <t>Связь</t>
  </si>
  <si>
    <t>Одежда</t>
  </si>
  <si>
    <t>ДНД</t>
  </si>
  <si>
    <t>МЕС</t>
  </si>
  <si>
    <t>Категории</t>
  </si>
  <si>
    <t>Посидел с друзьями</t>
  </si>
  <si>
    <t>Крупные траты</t>
  </si>
  <si>
    <t>Закрытие целей</t>
  </si>
  <si>
    <t>Дней в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</si>
  <si>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</si>
  <si>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</si>
  <si>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</si>
  <si>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</si>
  <si>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</si>
  <si>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</si>
  <si>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</si>
  <si>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</si>
  <si>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</si>
  <si>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</si>
  <si>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</si>
  <si>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</si>
  <si>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Суммы затрат по категориям</t>
  </si>
  <si>
    <t>ИТОГ</t>
  </si>
  <si>
    <t>ПРЗ</t>
  </si>
  <si>
    <t>Среднее</t>
  </si>
  <si>
    <t>Persfinance.ru</t>
  </si>
  <si>
    <t>В настройках можете поменять/добавить категории трат</t>
  </si>
  <si>
    <t>Аналитика и итоги в разделе «сводка». Проверка на транжиру выделена желтым цветом (не забудьте настроить лимит в день)</t>
  </si>
  <si>
    <t>Заполняете по мере трат лист «траты». Ячейки в первых столбцах протягивайте вниз, если они закончились - это технические.</t>
  </si>
  <si>
    <t>Процент расхода (от среднего)</t>
  </si>
  <si>
    <t>Этот месяц</t>
  </si>
  <si>
    <t>Удачи в личных финансах и финановой свободе!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</si>
</sst>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13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color theme="0" tint="-0.34998626667073579"/>
      <name val="Calibri"/>
      <family val="2"/>
      <charset val="204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2"/>
      <color theme="0" tint="-0.249977111117893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030A0"/>
        <bgColor rgb="FFB7B7B7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7030A0"/>
        <bgColor rgb="FFFFFF00"/>
      </patternFill>
    </fill>
  </fills>
  <borders count="10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/>
    <xf numFmtId="0" fontId="0" fillId="0" borderId="0" xfId="0" applyFont="1" applyAlignment="1"/>
    <xf numFmtId="164" fontId="3" fillId="0" borderId="0" xfId="0" applyNumberFormat="1" applyFont="1"/>
    <xf numFmtId="3" fontId="4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1" fontId="3" fillId="0" borderId="2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/>
    <xf numFmtId="0" fontId="7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3" xfId="0" applyFont="1" applyBorder="1" applyAlignment="1"/>
    <xf numFmtId="0" fontId="8" fillId="0" borderId="3" xfId="0" applyFont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6" fillId="6" borderId="0" xfId="0" applyFont="1" applyFill="1" applyAlignment="1">
      <alignment horizontal="center" vertic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Fill="1" applyBorder="1" applyAlignment="1"/>
    <xf numFmtId="0" fontId="0" fillId="0" borderId="8" xfId="0" applyBorder="1"/>
    <xf numFmtId="0" fontId="0" fillId="0" borderId="9" xfId="0" applyBorder="1"/>
    <xf numFmtId="0" fontId="2" fillId="4" borderId="5" xfId="0" applyFont="1" applyFill="1" applyBorder="1"/>
    <xf numFmtId="0" fontId="10" fillId="0" borderId="0" xfId="0" applyFont="1" applyAlignment="1"/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5" borderId="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1" fillId="4" borderId="5" xfId="0" applyFont="1" applyFill="1" applyBorder="1"/>
    <xf numFmtId="9" fontId="12" fillId="0" borderId="5" xfId="1" applyFont="1" applyBorder="1"/>
    <xf numFmtId="44" fontId="0" fillId="0" borderId="5" xfId="2" applyFont="1" applyBorder="1"/>
    <xf numFmtId="44" fontId="12" fillId="0" borderId="5" xfId="2" applyFont="1" applyBorder="1"/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326089093142077"/>
          <c:y val="0.19368907287188333"/>
          <c:w val="0.4416129290691243"/>
          <c:h val="0.69371696728482701"/>
        </c:manualLayout>
      </c:layout>
      <c:doughnutChart>
        <c:varyColors val="1"/>
        <c:ser>
          <c:idx val="13"/>
          <c:order val="0"/>
          <c:tx>
            <c:strRef>
              <c:f>Сводка!$O$5</c:f>
              <c:strCache>
                <c:ptCount val="1"/>
                <c:pt idx="0">
                  <c:v>Этот месяц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B6-BD48-966C-A48D8A8333A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B6-BD48-966C-A48D8A8333A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B6-BD48-966C-A48D8A8333A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B6-BD48-966C-A48D8A8333A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DB6-BD48-966C-A48D8A8333A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DB6-BD48-966C-A48D8A8333A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DB6-BD48-966C-A48D8A8333A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DB6-BD48-966C-A48D8A8333A1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DB6-BD48-966C-A48D8A8333A1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DB6-BD48-966C-A48D8A8333A1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DB6-BD48-966C-A48D8A8333A1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8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DB6-BD48-966C-A48D8A8333A1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DB6-BD48-966C-A48D8A8333A1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DB6-BD48-966C-A48D8A8333A1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DB6-BD48-966C-A48D8A8333A1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2">
                      <a:lumMod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DB6-BD48-966C-A48D8A8333A1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4">
                      <a:lumMod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DB6-BD48-966C-A48D8A8333A1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50000"/>
                      <a:lumMod val="60000"/>
                      <a:lumOff val="40000"/>
                    </a:schemeClr>
                  </a:gs>
                  <a:gs pos="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DB6-BD48-966C-A48D8A8333A1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2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DB6-BD48-966C-A48D8A8333A1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4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DB6-BD48-966C-A48D8A8333A1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6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DB6-BD48-966C-A48D8A8333A1}"/>
              </c:ext>
            </c:extLst>
          </c:dPt>
          <c:cat>
            <c:strRef>
              <c:f>Сводка!$A$6:$A$26</c:f>
              <c:strCache>
                <c:ptCount val="21"/>
                <c:pt idx="0">
                  <c:v>Алкоголь</c:v>
                </c:pt>
                <c:pt idx="1">
                  <c:v>Еда</c:v>
                </c:pt>
                <c:pt idx="2">
                  <c:v>Здоровье, красота, гигиена</c:v>
                </c:pt>
                <c:pt idx="3">
                  <c:v>Кино, театры, музеи</c:v>
                </c:pt>
                <c:pt idx="4">
                  <c:v>Одежда</c:v>
                </c:pt>
                <c:pt idx="5">
                  <c:v>Подарки</c:v>
                </c:pt>
                <c:pt idx="6">
                  <c:v>Продукты</c:v>
                </c:pt>
                <c:pt idx="7">
                  <c:v>Прочее</c:v>
                </c:pt>
                <c:pt idx="8">
                  <c:v>Рестораны</c:v>
                </c:pt>
                <c:pt idx="9">
                  <c:v>Связь</c:v>
                </c:pt>
                <c:pt idx="10">
                  <c:v>Творчество, книги, обучение</c:v>
                </c:pt>
                <c:pt idx="11">
                  <c:v>Транспорт</c:v>
                </c:pt>
                <c:pt idx="12">
                  <c:v>Крупные траты</c:v>
                </c:pt>
                <c:pt idx="13">
                  <c:v>Закрытие целей</c:v>
                </c:pt>
                <c:pt idx="20">
                  <c:v>ИТОГ</c:v>
                </c:pt>
              </c:strCache>
            </c:strRef>
          </c:cat>
          <c:val>
            <c:numRef>
              <c:f>Сводка!$O$6:$O$26</c:f>
              <c:numCache>
                <c:formatCode>_("₽"* #,##0.00_);_("₽"* \(#,##0.00\);_("₽"* "-"??_);_(@_)</c:formatCode>
                <c:ptCount val="21"/>
                <c:pt idx="0">
                  <c:v>0</c:v>
                </c:pt>
                <c:pt idx="1">
                  <c:v>1100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2900</c:v>
                </c:pt>
                <c:pt idx="9">
                  <c:v>0</c:v>
                </c:pt>
                <c:pt idx="10">
                  <c:v>0</c:v>
                </c:pt>
                <c:pt idx="11">
                  <c:v>1400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F47-194F-B3F2-946E59DFB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ТРАТЫ</a:t>
            </a:r>
            <a:r>
              <a:rPr lang="ru-RU" baseline="0"/>
              <a:t> В ДИНАМИКЕ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3412585753699065E-2"/>
          <c:y val="0.15786342468244186"/>
          <c:w val="0.70202940734932673"/>
          <c:h val="0.773726021377243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Сводка!$A$6</c:f>
              <c:strCache>
                <c:ptCount val="1"/>
                <c:pt idx="0">
                  <c:v>Алкоголь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Сводка!$B$6:$M$6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6-3540-916C-803AD444D30F}"/>
            </c:ext>
          </c:extLst>
        </c:ser>
        <c:ser>
          <c:idx val="2"/>
          <c:order val="1"/>
          <c:tx>
            <c:strRef>
              <c:f>Сводка!$A$7</c:f>
              <c:strCache>
                <c:ptCount val="1"/>
                <c:pt idx="0">
                  <c:v>Еда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Сводка!$B$7:$M$7</c:f>
              <c:numCache>
                <c:formatCode>_("₽"* #,##0.00_);_("₽"* \(#,##0.00\);_("₽"* "-"??_);_(@_)</c:formatCode>
                <c:ptCount val="12"/>
                <c:pt idx="0">
                  <c:v>1100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6-3540-916C-803AD444D30F}"/>
            </c:ext>
          </c:extLst>
        </c:ser>
        <c:ser>
          <c:idx val="3"/>
          <c:order val="2"/>
          <c:tx>
            <c:strRef>
              <c:f>Сводка!$A$8</c:f>
              <c:strCache>
                <c:ptCount val="1"/>
                <c:pt idx="0">
                  <c:v>Здоровье, красота, гигиена</c:v>
                </c:pt>
              </c:strCache>
            </c:strRef>
          </c:tx>
          <c:spPr>
            <a:solidFill>
              <a:schemeClr val="accent2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Сводка!$B$8:$M$8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6-3540-916C-803AD444D30F}"/>
            </c:ext>
          </c:extLst>
        </c:ser>
        <c:ser>
          <c:idx val="4"/>
          <c:order val="3"/>
          <c:tx>
            <c:strRef>
              <c:f>Сводка!$A$9</c:f>
              <c:strCache>
                <c:ptCount val="1"/>
                <c:pt idx="0">
                  <c:v>Кино, театры, музеи</c:v>
                </c:pt>
              </c:strCache>
            </c:strRef>
          </c:tx>
          <c:spPr>
            <a:solidFill>
              <a:schemeClr val="accent4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Сводка!$B$9:$M$9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76-3540-916C-803AD444D30F}"/>
            </c:ext>
          </c:extLst>
        </c:ser>
        <c:ser>
          <c:idx val="5"/>
          <c:order val="4"/>
          <c:tx>
            <c:strRef>
              <c:f>Сводка!$A$10</c:f>
              <c:strCache>
                <c:ptCount val="1"/>
                <c:pt idx="0">
                  <c:v>Одежда</c:v>
                </c:pt>
              </c:strCache>
            </c:strRef>
          </c:tx>
          <c:spPr>
            <a:solidFill>
              <a:schemeClr val="accent6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Сводка!$B$10:$M$10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76-3540-916C-803AD444D30F}"/>
            </c:ext>
          </c:extLst>
        </c:ser>
        <c:ser>
          <c:idx val="6"/>
          <c:order val="5"/>
          <c:tx>
            <c:strRef>
              <c:f>Сводка!$A$11</c:f>
              <c:strCache>
                <c:ptCount val="1"/>
                <c:pt idx="0">
                  <c:v>Подарки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Сводка!$B$11:$M$11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76-3540-916C-803AD444D30F}"/>
            </c:ext>
          </c:extLst>
        </c:ser>
        <c:ser>
          <c:idx val="7"/>
          <c:order val="6"/>
          <c:tx>
            <c:strRef>
              <c:f>Сводка!$A$12</c:f>
              <c:strCache>
                <c:ptCount val="1"/>
                <c:pt idx="0">
                  <c:v>Продукты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Сводка!$B$12:$M$12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76-3540-916C-803AD444D30F}"/>
            </c:ext>
          </c:extLst>
        </c:ser>
        <c:ser>
          <c:idx val="8"/>
          <c:order val="7"/>
          <c:tx>
            <c:strRef>
              <c:f>Сводка!$A$13</c:f>
              <c:strCache>
                <c:ptCount val="1"/>
                <c:pt idx="0">
                  <c:v>Прочее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Сводка!$B$13:$M$13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76-3540-916C-803AD444D30F}"/>
            </c:ext>
          </c:extLst>
        </c:ser>
        <c:ser>
          <c:idx val="9"/>
          <c:order val="8"/>
          <c:tx>
            <c:strRef>
              <c:f>Сводка!$A$14</c:f>
              <c:strCache>
                <c:ptCount val="1"/>
                <c:pt idx="0">
                  <c:v>Рестораны</c:v>
                </c:pt>
              </c:strCache>
            </c:strRef>
          </c:tx>
          <c:spPr>
            <a:solidFill>
              <a:schemeClr val="accent2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Сводка!$B$14:$M$14</c:f>
              <c:numCache>
                <c:formatCode>_("₽"* #,##0.00_);_("₽"* \(#,##0.00\);_("₽"* "-"??_);_(@_)</c:formatCode>
                <c:ptCount val="12"/>
                <c:pt idx="0">
                  <c:v>2900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76-3540-916C-803AD444D30F}"/>
            </c:ext>
          </c:extLst>
        </c:ser>
        <c:ser>
          <c:idx val="10"/>
          <c:order val="9"/>
          <c:tx>
            <c:strRef>
              <c:f>Сводка!$A$15</c:f>
              <c:strCache>
                <c:ptCount val="1"/>
                <c:pt idx="0">
                  <c:v>Связь</c:v>
                </c:pt>
              </c:strCache>
            </c:strRef>
          </c:tx>
          <c:spPr>
            <a:solidFill>
              <a:schemeClr val="accent4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Сводка!$B$15:$M$15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76-3540-916C-803AD444D30F}"/>
            </c:ext>
          </c:extLst>
        </c:ser>
        <c:ser>
          <c:idx val="11"/>
          <c:order val="10"/>
          <c:tx>
            <c:strRef>
              <c:f>Сводка!$A$16</c:f>
              <c:strCache>
                <c:ptCount val="1"/>
                <c:pt idx="0">
                  <c:v>Творчество, книги, обучение</c:v>
                </c:pt>
              </c:strCache>
            </c:strRef>
          </c:tx>
          <c:spPr>
            <a:solidFill>
              <a:schemeClr val="accent6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Сводка!$B$16:$M$16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276-3540-916C-803AD444D30F}"/>
            </c:ext>
          </c:extLst>
        </c:ser>
        <c:ser>
          <c:idx val="12"/>
          <c:order val="11"/>
          <c:tx>
            <c:strRef>
              <c:f>Сводка!$A$17</c:f>
              <c:strCache>
                <c:ptCount val="1"/>
                <c:pt idx="0">
                  <c:v>Транспорт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Сводка!$B$17:$M$17</c:f>
              <c:numCache>
                <c:formatCode>_("₽"* #,##0.00_);_("₽"* \(#,##0.00\);_("₽"* "-"??_);_(@_)</c:formatCode>
                <c:ptCount val="12"/>
                <c:pt idx="0">
                  <c:v>1400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76-3540-916C-803AD444D30F}"/>
            </c:ext>
          </c:extLst>
        </c:ser>
        <c:ser>
          <c:idx val="0"/>
          <c:order val="12"/>
          <c:tx>
            <c:strRef>
              <c:f>Сводка!$A$18</c:f>
              <c:strCache>
                <c:ptCount val="1"/>
                <c:pt idx="0">
                  <c:v>Крупные траты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Сводка!$B$18:$M$18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276-3540-916C-803AD444D30F}"/>
            </c:ext>
          </c:extLst>
        </c:ser>
        <c:ser>
          <c:idx val="13"/>
          <c:order val="13"/>
          <c:tx>
            <c:strRef>
              <c:f>Сводка!$A$19</c:f>
              <c:strCache>
                <c:ptCount val="1"/>
                <c:pt idx="0">
                  <c:v>Закрытие целей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Сводка!$B$19:$M$19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276-3540-916C-803AD444D30F}"/>
            </c:ext>
          </c:extLst>
        </c:ser>
        <c:ser>
          <c:idx val="14"/>
          <c:order val="14"/>
          <c:tx>
            <c:strRef>
              <c:f>Сводка!$A$20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Сводка!$B$20:$M$20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76-3540-916C-803AD444D30F}"/>
            </c:ext>
          </c:extLst>
        </c:ser>
        <c:ser>
          <c:idx val="15"/>
          <c:order val="15"/>
          <c:tx>
            <c:strRef>
              <c:f>Сводка!$A$21</c:f>
              <c:strCache>
                <c:ptCount val="1"/>
              </c:strCache>
            </c:strRef>
          </c:tx>
          <c:spPr>
            <a:solidFill>
              <a:schemeClr val="accent2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Сводка!$B$21:$M$21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276-3540-916C-803AD444D30F}"/>
            </c:ext>
          </c:extLst>
        </c:ser>
        <c:ser>
          <c:idx val="16"/>
          <c:order val="16"/>
          <c:tx>
            <c:strRef>
              <c:f>Сводка!$A$22</c:f>
              <c:strCache>
                <c:ptCount val="1"/>
              </c:strCache>
            </c:strRef>
          </c:tx>
          <c:spPr>
            <a:solidFill>
              <a:schemeClr val="accent4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Сводка!$B$22:$M$22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276-3540-916C-803AD444D30F}"/>
            </c:ext>
          </c:extLst>
        </c:ser>
        <c:ser>
          <c:idx val="17"/>
          <c:order val="17"/>
          <c:tx>
            <c:strRef>
              <c:f>Сводка!$A$23</c:f>
              <c:strCache>
                <c:ptCount val="1"/>
              </c:strCache>
            </c:strRef>
          </c:tx>
          <c:spPr>
            <a:solidFill>
              <a:schemeClr val="accent6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Сводка!$B$23:$M$23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276-3540-916C-803AD444D30F}"/>
            </c:ext>
          </c:extLst>
        </c:ser>
        <c:ser>
          <c:idx val="18"/>
          <c:order val="18"/>
          <c:tx>
            <c:strRef>
              <c:f>Сводка!$A$24</c:f>
              <c:strCache>
                <c:ptCount val="1"/>
              </c:strCache>
            </c:strRef>
          </c:tx>
          <c:spPr>
            <a:solidFill>
              <a:schemeClr val="accent2">
                <a:lumMod val="70000"/>
                <a:lumOff val="3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Сводка!$B$24:$M$24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276-3540-916C-803AD444D30F}"/>
            </c:ext>
          </c:extLst>
        </c:ser>
        <c:ser>
          <c:idx val="19"/>
          <c:order val="19"/>
          <c:tx>
            <c:strRef>
              <c:f>Сводка!$A$25</c:f>
              <c:strCache>
                <c:ptCount val="1"/>
              </c:strCache>
            </c:strRef>
          </c:tx>
          <c:spPr>
            <a:solidFill>
              <a:schemeClr val="accent4">
                <a:lumMod val="70000"/>
                <a:lumOff val="3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Сводка!$B$5:$M$5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Сводка!$B$25:$M$25</c:f>
              <c:numCache>
                <c:formatCode>_("₽"* #,##0.00_);_("₽"* \(#,##0.00\);_("₽"*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276-3540-916C-803AD444D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1071664"/>
        <c:axId val="176071663"/>
      </c:barChart>
      <c:catAx>
        <c:axId val="180107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071663"/>
        <c:crosses val="autoZero"/>
        <c:auto val="1"/>
        <c:lblAlgn val="ctr"/>
        <c:lblOffset val="100"/>
        <c:noMultiLvlLbl val="0"/>
      </c:catAx>
      <c:valAx>
        <c:axId val="17607166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₽&quot;* #,##0.00_);_(&quot;₽&quot;* \(#,##0.00\);_(&quot;₽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0107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04611665757628"/>
          <c:y val="0.14635007293753791"/>
          <c:w val="0.21094229546685692"/>
          <c:h val="0.83510720644896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80211</xdr:colOff>
      <xdr:row>27</xdr:row>
      <xdr:rowOff>112294</xdr:rowOff>
    </xdr:from>
    <xdr:to>
      <xdr:col>5</xdr:col>
      <xdr:colOff>888999</xdr:colOff>
      <xdr:row>49</xdr:row>
      <xdr:rowOff>80210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FE8C709-A734-DE4C-A01E-C2541D7E9E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889001</xdr:colOff>
      <xdr:row>27</xdr:row>
      <xdr:rowOff>112295</xdr:rowOff>
    </xdr:from>
    <xdr:to>
      <xdr:col>15</xdr:col>
      <xdr:colOff>1</xdr:colOff>
      <xdr:row>49</xdr:row>
      <xdr:rowOff>80210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5F712DA4-91E4-C54B-AC6D-E886E2A7E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шборд"/>
      <sheetName val="Повседневные"/>
      <sheetName val="Лист1"/>
      <sheetName val="Крупные"/>
      <sheetName val="Квартира"/>
      <sheetName val="Справочник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6DF7-4B7C-6D4B-AEB6-870715CB9666}">
  <dimension ref="A1:A7"/>
  <sheetViews>
    <sheetView workbookViewId="0">
      <selection activeCell="A8" sqref="A8"/>
    </sheetView>
  </sheetViews>
  <sheetFormatPr baseColWidth="10" defaultRowHeight="16" x14ac:dyDescent="0.2"/>
  <cols>
    <col min="1" max="1" width="50.1640625" customWidth="1"/>
  </cols>
  <sheetData>
    <row r="1" spans="1:1" x14ac:dyDescent="0.2">
      <c r="A1" s="17" t="s">
        <v>47</v>
      </c>
    </row>
    <row r="3" spans="1:1" x14ac:dyDescent="0.2">
      <c r="A3" t="s">
        <v>48</v>
      </c>
    </row>
    <row r="4" spans="1:1" x14ac:dyDescent="0.2">
      <c r="A4" t="s">
        <v>50</v>
      </c>
    </row>
    <row r="5" spans="1:1" x14ac:dyDescent="0.2">
      <c r="A5" t="s">
        <v>49</v>
      </c>
    </row>
    <row r="7" spans="1:1" x14ac:dyDescent="0.2">
      <c r="A7" s="17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573AB-992A-6E4C-AE16-E8E9A48F9123}">
  <dimension ref="A1:P27"/>
  <sheetViews>
    <sheetView tabSelected="1" zoomScale="60" workbookViewId="0">
      <selection activeCell="F58" sqref="F58"/>
    </sheetView>
  </sheetViews>
  <sheetFormatPr baseColWidth="10" defaultRowHeight="16" x14ac:dyDescent="0.2"/>
  <cols>
    <col min="1" max="1" width="26.1640625" customWidth="1"/>
    <col min="2" max="15" width="17.5" customWidth="1"/>
    <col min="16" max="16" width="3" customWidth="1"/>
  </cols>
  <sheetData>
    <row r="1" spans="1:16" x14ac:dyDescent="0.2">
      <c r="A1" s="28" t="s">
        <v>0</v>
      </c>
      <c r="B1" s="28"/>
      <c r="C1" s="3">
        <f>MAX(Траты!D:D)</f>
        <v>43837</v>
      </c>
      <c r="D1" s="26">
        <f>MONTH(C1)</f>
        <v>1</v>
      </c>
    </row>
    <row r="2" spans="1:16" ht="18" x14ac:dyDescent="0.2">
      <c r="A2" s="29" t="s">
        <v>1</v>
      </c>
      <c r="B2" s="29"/>
      <c r="C2" s="4">
        <f>G51/DAY(C1)</f>
        <v>0</v>
      </c>
      <c r="D2" s="19" t="str">
        <f>IF(C2&gt;C3,"ТРАНЖИРА","В НОРМЕ")</f>
        <v>В НОРМЕ</v>
      </c>
    </row>
    <row r="3" spans="1:16" x14ac:dyDescent="0.2">
      <c r="A3" s="28" t="s">
        <v>2</v>
      </c>
      <c r="B3" s="28"/>
      <c r="C3" s="1">
        <v>2000</v>
      </c>
      <c r="D3" s="2"/>
    </row>
    <row r="5" spans="1:16" x14ac:dyDescent="0.2">
      <c r="A5" s="25" t="s">
        <v>43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 t="s">
        <v>46</v>
      </c>
      <c r="O5" s="25" t="s">
        <v>52</v>
      </c>
    </row>
    <row r="6" spans="1:16" x14ac:dyDescent="0.2">
      <c r="A6" s="25" t="str">
        <f>Настройки!B1</f>
        <v>Алкоголь</v>
      </c>
      <c r="B6" s="34">
        <f>SUMIF(Траты!A:A,"="&amp;Сводка!B$5&amp;Сводка!$A6,Траты!G:G)</f>
        <v>0</v>
      </c>
      <c r="C6" s="34">
        <f>SUMIF(Траты!B:B,"="&amp;Сводка!C$5&amp;Сводка!$A6,Траты!H:H)</f>
        <v>0</v>
      </c>
      <c r="D6" s="34">
        <f>SUMIF(Траты!C:C,"="&amp;Сводка!D$5&amp;Сводка!$A6,Траты!I:I)</f>
        <v>0</v>
      </c>
      <c r="E6" s="34">
        <f>SUMIF(Траты!D:D,"="&amp;Сводка!E$5&amp;Сводка!$A6,Траты!J:J)</f>
        <v>0</v>
      </c>
      <c r="F6" s="34">
        <f>SUMIF(Траты!E:E,"="&amp;Сводка!F$5&amp;Сводка!$A6,Траты!K:K)</f>
        <v>0</v>
      </c>
      <c r="G6" s="34">
        <f>SUMIF(Траты!F:F,"="&amp;Сводка!G$5&amp;Сводка!$A6,Траты!L:L)</f>
        <v>0</v>
      </c>
      <c r="H6" s="34">
        <f>SUMIF(Траты!G:G,"="&amp;Сводка!H$5&amp;Сводка!$A6,Траты!M:M)</f>
        <v>0</v>
      </c>
      <c r="I6" s="34">
        <f>SUMIF(Траты!H:H,"="&amp;Сводка!I$5&amp;Сводка!$A6,Траты!N:N)</f>
        <v>0</v>
      </c>
      <c r="J6" s="34">
        <f>SUMIF(Траты!I:I,"="&amp;Сводка!J$5&amp;Сводка!$A6,Траты!O:O)</f>
        <v>0</v>
      </c>
      <c r="K6" s="34">
        <f>SUMIF(Траты!J:J,"="&amp;Сводка!K$5&amp;Сводка!$A6,Траты!P:P)</f>
        <v>0</v>
      </c>
      <c r="L6" s="34">
        <f>SUMIF(Траты!K:K,"="&amp;Сводка!L$5&amp;Сводка!$A6,Траты!Q:Q)</f>
        <v>0</v>
      </c>
      <c r="M6" s="34">
        <f>SUMIF(Траты!L:L,"="&amp;Сводка!M$5&amp;Сводка!$A6,Траты!R:R)</f>
        <v>0</v>
      </c>
      <c r="N6" s="34">
        <f>IF(SUM(B6:M6)&gt;0,AVERAGEIF(B6:M6,"&gt;0",B6:M6),0)</f>
        <v>0</v>
      </c>
      <c r="O6" s="34">
        <f ca="1">INDIRECT(ADDRESS(P6,1+D$1))</f>
        <v>0</v>
      </c>
      <c r="P6" s="27">
        <v>6</v>
      </c>
    </row>
    <row r="7" spans="1:16" x14ac:dyDescent="0.2">
      <c r="A7" s="25" t="str">
        <f>Настройки!B2</f>
        <v>Еда</v>
      </c>
      <c r="B7" s="34">
        <f>SUMIF(Траты!A:A,"="&amp;Сводка!B$5&amp;Сводка!$A7,Траты!G:G)</f>
        <v>1100</v>
      </c>
      <c r="C7" s="34">
        <f>SUMIF(Траты!B:B,"="&amp;Сводка!C$5&amp;Сводка!$A7,Траты!H:H)</f>
        <v>0</v>
      </c>
      <c r="D7" s="34">
        <f>SUMIF(Траты!C:C,"="&amp;Сводка!D$5&amp;Сводка!$A7,Траты!I:I)</f>
        <v>0</v>
      </c>
      <c r="E7" s="34">
        <f>SUMIF(Траты!D:D,"="&amp;Сводка!E$5&amp;Сводка!$A7,Траты!J:J)</f>
        <v>0</v>
      </c>
      <c r="F7" s="34">
        <f>SUMIF(Траты!E:E,"="&amp;Сводка!F$5&amp;Сводка!$A7,Траты!K:K)</f>
        <v>0</v>
      </c>
      <c r="G7" s="34">
        <f>SUMIF(Траты!F:F,"="&amp;Сводка!G$5&amp;Сводка!$A7,Траты!L:L)</f>
        <v>0</v>
      </c>
      <c r="H7" s="34">
        <f>SUMIF(Траты!G:G,"="&amp;Сводка!H$5&amp;Сводка!$A7,Траты!M:M)</f>
        <v>0</v>
      </c>
      <c r="I7" s="34">
        <f>SUMIF(Траты!H:H,"="&amp;Сводка!I$5&amp;Сводка!$A7,Траты!N:N)</f>
        <v>0</v>
      </c>
      <c r="J7" s="34">
        <f>SUMIF(Траты!I:I,"="&amp;Сводка!J$5&amp;Сводка!$A7,Траты!O:O)</f>
        <v>0</v>
      </c>
      <c r="K7" s="34">
        <f>SUMIF(Траты!J:J,"="&amp;Сводка!K$5&amp;Сводка!$A7,Траты!P:P)</f>
        <v>0</v>
      </c>
      <c r="L7" s="34">
        <f>SUMIF(Траты!K:K,"="&amp;Сводка!L$5&amp;Сводка!$A7,Траты!Q:Q)</f>
        <v>0</v>
      </c>
      <c r="M7" s="34">
        <f>SUMIF(Траты!L:L,"="&amp;Сводка!M$5&amp;Сводка!$A7,Траты!R:R)</f>
        <v>0</v>
      </c>
      <c r="N7" s="34">
        <f t="shared" ref="N7:N26" si="0">IF(SUM(B7:M7)&gt;0,AVERAGEIF(B7:M7,"&gt;0",B7:M7),0)</f>
        <v>1100</v>
      </c>
      <c r="O7" s="34">
        <f t="shared" ref="O7:O26" ca="1" si="1">INDIRECT(ADDRESS(P7,1+D$1))</f>
        <v>1100</v>
      </c>
      <c r="P7" s="27">
        <v>7</v>
      </c>
    </row>
    <row r="8" spans="1:16" x14ac:dyDescent="0.2">
      <c r="A8" s="25" t="str">
        <f>Настройки!B3</f>
        <v>Здоровье, красота, гигиена</v>
      </c>
      <c r="B8" s="34">
        <f>SUMIF(Траты!A:A,"="&amp;Сводка!B$5&amp;Сводка!$A8,Траты!G:G)</f>
        <v>0</v>
      </c>
      <c r="C8" s="34">
        <f>SUMIF(Траты!B:B,"="&amp;Сводка!C$5&amp;Сводка!$A8,Траты!H:H)</f>
        <v>0</v>
      </c>
      <c r="D8" s="34">
        <f>SUMIF(Траты!C:C,"="&amp;Сводка!D$5&amp;Сводка!$A8,Траты!I:I)</f>
        <v>0</v>
      </c>
      <c r="E8" s="34">
        <f>SUMIF(Траты!D:D,"="&amp;Сводка!E$5&amp;Сводка!$A8,Траты!J:J)</f>
        <v>0</v>
      </c>
      <c r="F8" s="34">
        <f>SUMIF(Траты!E:E,"="&amp;Сводка!F$5&amp;Сводка!$A8,Траты!K:K)</f>
        <v>0</v>
      </c>
      <c r="G8" s="34">
        <f>SUMIF(Траты!F:F,"="&amp;Сводка!G$5&amp;Сводка!$A8,Траты!L:L)</f>
        <v>0</v>
      </c>
      <c r="H8" s="34">
        <f>SUMIF(Траты!G:G,"="&amp;Сводка!H$5&amp;Сводка!$A8,Траты!M:M)</f>
        <v>0</v>
      </c>
      <c r="I8" s="34">
        <f>SUMIF(Траты!H:H,"="&amp;Сводка!I$5&amp;Сводка!$A8,Траты!N:N)</f>
        <v>0</v>
      </c>
      <c r="J8" s="34">
        <f>SUMIF(Траты!I:I,"="&amp;Сводка!J$5&amp;Сводка!$A8,Траты!O:O)</f>
        <v>0</v>
      </c>
      <c r="K8" s="34">
        <f>SUMIF(Траты!J:J,"="&amp;Сводка!K$5&amp;Сводка!$A8,Траты!P:P)</f>
        <v>0</v>
      </c>
      <c r="L8" s="34">
        <f>SUMIF(Траты!K:K,"="&amp;Сводка!L$5&amp;Сводка!$A8,Траты!Q:Q)</f>
        <v>0</v>
      </c>
      <c r="M8" s="34">
        <f>SUMIF(Траты!L:L,"="&amp;Сводка!M$5&amp;Сводка!$A8,Траты!R:R)</f>
        <v>0</v>
      </c>
      <c r="N8" s="34">
        <f t="shared" si="0"/>
        <v>0</v>
      </c>
      <c r="O8" s="34">
        <f t="shared" ca="1" si="1"/>
        <v>0</v>
      </c>
      <c r="P8" s="27">
        <v>8</v>
      </c>
    </row>
    <row r="9" spans="1:16" x14ac:dyDescent="0.2">
      <c r="A9" s="25" t="str">
        <f>Настройки!B4</f>
        <v>Кино, театры, музеи</v>
      </c>
      <c r="B9" s="34">
        <f>SUMIF(Траты!A:A,"="&amp;Сводка!B$5&amp;Сводка!$A9,Траты!G:G)</f>
        <v>0</v>
      </c>
      <c r="C9" s="34">
        <f>SUMIF(Траты!B:B,"="&amp;Сводка!C$5&amp;Сводка!$A9,Траты!H:H)</f>
        <v>0</v>
      </c>
      <c r="D9" s="34">
        <f>SUMIF(Траты!C:C,"="&amp;Сводка!D$5&amp;Сводка!$A9,Траты!I:I)</f>
        <v>0</v>
      </c>
      <c r="E9" s="34">
        <f>SUMIF(Траты!D:D,"="&amp;Сводка!E$5&amp;Сводка!$A9,Траты!J:J)</f>
        <v>0</v>
      </c>
      <c r="F9" s="34">
        <f>SUMIF(Траты!E:E,"="&amp;Сводка!F$5&amp;Сводка!$A9,Траты!K:K)</f>
        <v>0</v>
      </c>
      <c r="G9" s="34">
        <f>SUMIF(Траты!F:F,"="&amp;Сводка!G$5&amp;Сводка!$A9,Траты!L:L)</f>
        <v>0</v>
      </c>
      <c r="H9" s="34">
        <f>SUMIF(Траты!G:G,"="&amp;Сводка!H$5&amp;Сводка!$A9,Траты!M:M)</f>
        <v>0</v>
      </c>
      <c r="I9" s="34">
        <f>SUMIF(Траты!H:H,"="&amp;Сводка!I$5&amp;Сводка!$A9,Траты!N:N)</f>
        <v>0</v>
      </c>
      <c r="J9" s="34">
        <f>SUMIF(Траты!I:I,"="&amp;Сводка!J$5&amp;Сводка!$A9,Траты!O:O)</f>
        <v>0</v>
      </c>
      <c r="K9" s="34">
        <f>SUMIF(Траты!J:J,"="&amp;Сводка!K$5&amp;Сводка!$A9,Траты!P:P)</f>
        <v>0</v>
      </c>
      <c r="L9" s="34">
        <f>SUMIF(Траты!K:K,"="&amp;Сводка!L$5&amp;Сводка!$A9,Траты!Q:Q)</f>
        <v>0</v>
      </c>
      <c r="M9" s="34">
        <f>SUMIF(Траты!L:L,"="&amp;Сводка!M$5&amp;Сводка!$A9,Траты!R:R)</f>
        <v>0</v>
      </c>
      <c r="N9" s="34">
        <f t="shared" si="0"/>
        <v>0</v>
      </c>
      <c r="O9" s="34">
        <f t="shared" ca="1" si="1"/>
        <v>0</v>
      </c>
      <c r="P9" s="27">
        <v>9</v>
      </c>
    </row>
    <row r="10" spans="1:16" x14ac:dyDescent="0.2">
      <c r="A10" s="25" t="str">
        <f>Настройки!B5</f>
        <v>Одежда</v>
      </c>
      <c r="B10" s="34">
        <f>SUMIF(Траты!A:A,"="&amp;Сводка!B$5&amp;Сводка!$A10,Траты!G:G)</f>
        <v>0</v>
      </c>
      <c r="C10" s="34">
        <f>SUMIF(Траты!B:B,"="&amp;Сводка!C$5&amp;Сводка!$A10,Траты!H:H)</f>
        <v>0</v>
      </c>
      <c r="D10" s="34">
        <f>SUMIF(Траты!C:C,"="&amp;Сводка!D$5&amp;Сводка!$A10,Траты!I:I)</f>
        <v>0</v>
      </c>
      <c r="E10" s="34">
        <f>SUMIF(Траты!D:D,"="&amp;Сводка!E$5&amp;Сводка!$A10,Траты!J:J)</f>
        <v>0</v>
      </c>
      <c r="F10" s="34">
        <f>SUMIF(Траты!E:E,"="&amp;Сводка!F$5&amp;Сводка!$A10,Траты!K:K)</f>
        <v>0</v>
      </c>
      <c r="G10" s="34">
        <f>SUMIF(Траты!F:F,"="&amp;Сводка!G$5&amp;Сводка!$A10,Траты!L:L)</f>
        <v>0</v>
      </c>
      <c r="H10" s="34">
        <f>SUMIF(Траты!G:G,"="&amp;Сводка!H$5&amp;Сводка!$A10,Траты!M:M)</f>
        <v>0</v>
      </c>
      <c r="I10" s="34">
        <f>SUMIF(Траты!H:H,"="&amp;Сводка!I$5&amp;Сводка!$A10,Траты!N:N)</f>
        <v>0</v>
      </c>
      <c r="J10" s="34">
        <f>SUMIF(Траты!I:I,"="&amp;Сводка!J$5&amp;Сводка!$A10,Траты!O:O)</f>
        <v>0</v>
      </c>
      <c r="K10" s="34">
        <f>SUMIF(Траты!J:J,"="&amp;Сводка!K$5&amp;Сводка!$A10,Траты!P:P)</f>
        <v>0</v>
      </c>
      <c r="L10" s="34">
        <f>SUMIF(Траты!K:K,"="&amp;Сводка!L$5&amp;Сводка!$A10,Траты!Q:Q)</f>
        <v>0</v>
      </c>
      <c r="M10" s="34">
        <f>SUMIF(Траты!L:L,"="&amp;Сводка!M$5&amp;Сводка!$A10,Траты!R:R)</f>
        <v>0</v>
      </c>
      <c r="N10" s="34">
        <f t="shared" si="0"/>
        <v>0</v>
      </c>
      <c r="O10" s="34">
        <f t="shared" ca="1" si="1"/>
        <v>0</v>
      </c>
      <c r="P10" s="27">
        <v>10</v>
      </c>
    </row>
    <row r="11" spans="1:16" x14ac:dyDescent="0.2">
      <c r="A11" s="25" t="str">
        <f>Настройки!B6</f>
        <v>Подарки</v>
      </c>
      <c r="B11" s="34">
        <f>SUMIF(Траты!A:A,"="&amp;Сводка!B$5&amp;Сводка!$A11,Траты!G:G)</f>
        <v>0</v>
      </c>
      <c r="C11" s="34">
        <f>SUMIF(Траты!B:B,"="&amp;Сводка!C$5&amp;Сводка!$A11,Траты!H:H)</f>
        <v>0</v>
      </c>
      <c r="D11" s="34">
        <f>SUMIF(Траты!C:C,"="&amp;Сводка!D$5&amp;Сводка!$A11,Траты!I:I)</f>
        <v>0</v>
      </c>
      <c r="E11" s="34">
        <f>SUMIF(Траты!D:D,"="&amp;Сводка!E$5&amp;Сводка!$A11,Траты!J:J)</f>
        <v>0</v>
      </c>
      <c r="F11" s="34">
        <f>SUMIF(Траты!E:E,"="&amp;Сводка!F$5&amp;Сводка!$A11,Траты!K:K)</f>
        <v>0</v>
      </c>
      <c r="G11" s="34">
        <f>SUMIF(Траты!F:F,"="&amp;Сводка!G$5&amp;Сводка!$A11,Траты!L:L)</f>
        <v>0</v>
      </c>
      <c r="H11" s="34">
        <f>SUMIF(Траты!G:G,"="&amp;Сводка!H$5&amp;Сводка!$A11,Траты!M:M)</f>
        <v>0</v>
      </c>
      <c r="I11" s="34">
        <f>SUMIF(Траты!H:H,"="&amp;Сводка!I$5&amp;Сводка!$A11,Траты!N:N)</f>
        <v>0</v>
      </c>
      <c r="J11" s="34">
        <f>SUMIF(Траты!I:I,"="&amp;Сводка!J$5&amp;Сводка!$A11,Траты!O:O)</f>
        <v>0</v>
      </c>
      <c r="K11" s="34">
        <f>SUMIF(Траты!J:J,"="&amp;Сводка!K$5&amp;Сводка!$A11,Траты!P:P)</f>
        <v>0</v>
      </c>
      <c r="L11" s="34">
        <f>SUMIF(Траты!K:K,"="&amp;Сводка!L$5&amp;Сводка!$A11,Траты!Q:Q)</f>
        <v>0</v>
      </c>
      <c r="M11" s="34">
        <f>SUMIF(Траты!L:L,"="&amp;Сводка!M$5&amp;Сводка!$A11,Траты!R:R)</f>
        <v>0</v>
      </c>
      <c r="N11" s="34">
        <f t="shared" si="0"/>
        <v>0</v>
      </c>
      <c r="O11" s="34">
        <f t="shared" ca="1" si="1"/>
        <v>0</v>
      </c>
      <c r="P11" s="27">
        <v>11</v>
      </c>
    </row>
    <row r="12" spans="1:16" x14ac:dyDescent="0.2">
      <c r="A12" s="25" t="str">
        <f>Настройки!B7</f>
        <v>Продукты</v>
      </c>
      <c r="B12" s="34">
        <f>SUMIF(Траты!A:A,"="&amp;Сводка!B$5&amp;Сводка!$A12,Траты!G:G)</f>
        <v>0</v>
      </c>
      <c r="C12" s="34">
        <f>SUMIF(Траты!B:B,"="&amp;Сводка!C$5&amp;Сводка!$A12,Траты!H:H)</f>
        <v>0</v>
      </c>
      <c r="D12" s="34">
        <f>SUMIF(Траты!C:C,"="&amp;Сводка!D$5&amp;Сводка!$A12,Траты!I:I)</f>
        <v>0</v>
      </c>
      <c r="E12" s="34">
        <f>SUMIF(Траты!D:D,"="&amp;Сводка!E$5&amp;Сводка!$A12,Траты!J:J)</f>
        <v>0</v>
      </c>
      <c r="F12" s="34">
        <f>SUMIF(Траты!E:E,"="&amp;Сводка!F$5&amp;Сводка!$A12,Траты!K:K)</f>
        <v>0</v>
      </c>
      <c r="G12" s="34">
        <f>SUMIF(Траты!F:F,"="&amp;Сводка!G$5&amp;Сводка!$A12,Траты!L:L)</f>
        <v>0</v>
      </c>
      <c r="H12" s="34">
        <f>SUMIF(Траты!G:G,"="&amp;Сводка!H$5&amp;Сводка!$A12,Траты!M:M)</f>
        <v>0</v>
      </c>
      <c r="I12" s="34">
        <f>SUMIF(Траты!H:H,"="&amp;Сводка!I$5&amp;Сводка!$A12,Траты!N:N)</f>
        <v>0</v>
      </c>
      <c r="J12" s="34">
        <f>SUMIF(Траты!I:I,"="&amp;Сводка!J$5&amp;Сводка!$A12,Траты!O:O)</f>
        <v>0</v>
      </c>
      <c r="K12" s="34">
        <f>SUMIF(Траты!J:J,"="&amp;Сводка!K$5&amp;Сводка!$A12,Траты!P:P)</f>
        <v>0</v>
      </c>
      <c r="L12" s="34">
        <f>SUMIF(Траты!K:K,"="&amp;Сводка!L$5&amp;Сводка!$A12,Траты!Q:Q)</f>
        <v>0</v>
      </c>
      <c r="M12" s="34">
        <f>SUMIF(Траты!L:L,"="&amp;Сводка!M$5&amp;Сводка!$A12,Траты!R:R)</f>
        <v>0</v>
      </c>
      <c r="N12" s="34">
        <f t="shared" si="0"/>
        <v>0</v>
      </c>
      <c r="O12" s="34">
        <f t="shared" ca="1" si="1"/>
        <v>0</v>
      </c>
      <c r="P12" s="27">
        <v>12</v>
      </c>
    </row>
    <row r="13" spans="1:16" x14ac:dyDescent="0.2">
      <c r="A13" s="25" t="str">
        <f>Настройки!B8</f>
        <v>Прочее</v>
      </c>
      <c r="B13" s="34">
        <f>SUMIF(Траты!A:A,"="&amp;Сводка!B$5&amp;Сводка!$A13,Траты!G:G)</f>
        <v>0</v>
      </c>
      <c r="C13" s="34">
        <f>SUMIF(Траты!B:B,"="&amp;Сводка!C$5&amp;Сводка!$A13,Траты!H:H)</f>
        <v>0</v>
      </c>
      <c r="D13" s="34">
        <f>SUMIF(Траты!C:C,"="&amp;Сводка!D$5&amp;Сводка!$A13,Траты!I:I)</f>
        <v>0</v>
      </c>
      <c r="E13" s="34">
        <f>SUMIF(Траты!D:D,"="&amp;Сводка!E$5&amp;Сводка!$A13,Траты!J:J)</f>
        <v>0</v>
      </c>
      <c r="F13" s="34">
        <f>SUMIF(Траты!E:E,"="&amp;Сводка!F$5&amp;Сводка!$A13,Траты!K:K)</f>
        <v>0</v>
      </c>
      <c r="G13" s="34">
        <f>SUMIF(Траты!F:F,"="&amp;Сводка!G$5&amp;Сводка!$A13,Траты!L:L)</f>
        <v>0</v>
      </c>
      <c r="H13" s="34">
        <f>SUMIF(Траты!G:G,"="&amp;Сводка!H$5&amp;Сводка!$A13,Траты!M:M)</f>
        <v>0</v>
      </c>
      <c r="I13" s="34">
        <f>SUMIF(Траты!H:H,"="&amp;Сводка!I$5&amp;Сводка!$A13,Траты!N:N)</f>
        <v>0</v>
      </c>
      <c r="J13" s="34">
        <f>SUMIF(Траты!I:I,"="&amp;Сводка!J$5&amp;Сводка!$A13,Траты!O:O)</f>
        <v>0</v>
      </c>
      <c r="K13" s="34">
        <f>SUMIF(Траты!J:J,"="&amp;Сводка!K$5&amp;Сводка!$A13,Траты!P:P)</f>
        <v>0</v>
      </c>
      <c r="L13" s="34">
        <f>SUMIF(Траты!K:K,"="&amp;Сводка!L$5&amp;Сводка!$A13,Траты!Q:Q)</f>
        <v>0</v>
      </c>
      <c r="M13" s="34">
        <f>SUMIF(Траты!L:L,"="&amp;Сводка!M$5&amp;Сводка!$A13,Траты!R:R)</f>
        <v>0</v>
      </c>
      <c r="N13" s="34">
        <f t="shared" si="0"/>
        <v>0</v>
      </c>
      <c r="O13" s="34">
        <f t="shared" ca="1" si="1"/>
        <v>0</v>
      </c>
      <c r="P13" s="27">
        <v>13</v>
      </c>
    </row>
    <row r="14" spans="1:16" x14ac:dyDescent="0.2">
      <c r="A14" s="25" t="str">
        <f>Настройки!B9</f>
        <v>Рестораны</v>
      </c>
      <c r="B14" s="34">
        <f>SUMIF(Траты!A:A,"="&amp;Сводка!B$5&amp;Сводка!$A14,Траты!G:G)</f>
        <v>2900</v>
      </c>
      <c r="C14" s="34">
        <f>SUMIF(Траты!B:B,"="&amp;Сводка!C$5&amp;Сводка!$A14,Траты!H:H)</f>
        <v>0</v>
      </c>
      <c r="D14" s="34">
        <f>SUMIF(Траты!C:C,"="&amp;Сводка!D$5&amp;Сводка!$A14,Траты!I:I)</f>
        <v>0</v>
      </c>
      <c r="E14" s="34">
        <f>SUMIF(Траты!D:D,"="&amp;Сводка!E$5&amp;Сводка!$A14,Траты!J:J)</f>
        <v>0</v>
      </c>
      <c r="F14" s="34">
        <f>SUMIF(Траты!E:E,"="&amp;Сводка!F$5&amp;Сводка!$A14,Траты!K:K)</f>
        <v>0</v>
      </c>
      <c r="G14" s="34">
        <f>SUMIF(Траты!F:F,"="&amp;Сводка!G$5&amp;Сводка!$A14,Траты!L:L)</f>
        <v>0</v>
      </c>
      <c r="H14" s="34">
        <f>SUMIF(Траты!G:G,"="&amp;Сводка!H$5&amp;Сводка!$A14,Траты!M:M)</f>
        <v>0</v>
      </c>
      <c r="I14" s="34">
        <f>SUMIF(Траты!H:H,"="&amp;Сводка!I$5&amp;Сводка!$A14,Траты!N:N)</f>
        <v>0</v>
      </c>
      <c r="J14" s="34">
        <f>SUMIF(Траты!I:I,"="&amp;Сводка!J$5&amp;Сводка!$A14,Траты!O:O)</f>
        <v>0</v>
      </c>
      <c r="K14" s="34">
        <f>SUMIF(Траты!J:J,"="&amp;Сводка!K$5&amp;Сводка!$A14,Траты!P:P)</f>
        <v>0</v>
      </c>
      <c r="L14" s="34">
        <f>SUMIF(Траты!K:K,"="&amp;Сводка!L$5&amp;Сводка!$A14,Траты!Q:Q)</f>
        <v>0</v>
      </c>
      <c r="M14" s="34">
        <f>SUMIF(Траты!L:L,"="&amp;Сводка!M$5&amp;Сводка!$A14,Траты!R:R)</f>
        <v>0</v>
      </c>
      <c r="N14" s="34">
        <f t="shared" si="0"/>
        <v>2900</v>
      </c>
      <c r="O14" s="34">
        <f t="shared" ca="1" si="1"/>
        <v>2900</v>
      </c>
      <c r="P14" s="27">
        <v>14</v>
      </c>
    </row>
    <row r="15" spans="1:16" x14ac:dyDescent="0.2">
      <c r="A15" s="25" t="str">
        <f>Настройки!B10</f>
        <v>Связь</v>
      </c>
      <c r="B15" s="34">
        <f>SUMIF(Траты!A:A,"="&amp;Сводка!B$5&amp;Сводка!$A15,Траты!G:G)</f>
        <v>0</v>
      </c>
      <c r="C15" s="34">
        <f>SUMIF(Траты!B:B,"="&amp;Сводка!C$5&amp;Сводка!$A15,Траты!H:H)</f>
        <v>0</v>
      </c>
      <c r="D15" s="34">
        <f>SUMIF(Траты!C:C,"="&amp;Сводка!D$5&amp;Сводка!$A15,Траты!I:I)</f>
        <v>0</v>
      </c>
      <c r="E15" s="34">
        <f>SUMIF(Траты!D:D,"="&amp;Сводка!E$5&amp;Сводка!$A15,Траты!J:J)</f>
        <v>0</v>
      </c>
      <c r="F15" s="34">
        <f>SUMIF(Траты!E:E,"="&amp;Сводка!F$5&amp;Сводка!$A15,Траты!K:K)</f>
        <v>0</v>
      </c>
      <c r="G15" s="34">
        <f>SUMIF(Траты!F:F,"="&amp;Сводка!G$5&amp;Сводка!$A15,Траты!L:L)</f>
        <v>0</v>
      </c>
      <c r="H15" s="34">
        <f>SUMIF(Траты!G:G,"="&amp;Сводка!H$5&amp;Сводка!$A15,Траты!M:M)</f>
        <v>0</v>
      </c>
      <c r="I15" s="34">
        <f>SUMIF(Траты!H:H,"="&amp;Сводка!I$5&amp;Сводка!$A15,Траты!N:N)</f>
        <v>0</v>
      </c>
      <c r="J15" s="34">
        <f>SUMIF(Траты!I:I,"="&amp;Сводка!J$5&amp;Сводка!$A15,Траты!O:O)</f>
        <v>0</v>
      </c>
      <c r="K15" s="34">
        <f>SUMIF(Траты!J:J,"="&amp;Сводка!K$5&amp;Сводка!$A15,Траты!P:P)</f>
        <v>0</v>
      </c>
      <c r="L15" s="34">
        <f>SUMIF(Траты!K:K,"="&amp;Сводка!L$5&amp;Сводка!$A15,Траты!Q:Q)</f>
        <v>0</v>
      </c>
      <c r="M15" s="34">
        <f>SUMIF(Траты!L:L,"="&amp;Сводка!M$5&amp;Сводка!$A15,Траты!R:R)</f>
        <v>0</v>
      </c>
      <c r="N15" s="34">
        <f t="shared" si="0"/>
        <v>0</v>
      </c>
      <c r="O15" s="34">
        <f t="shared" ca="1" si="1"/>
        <v>0</v>
      </c>
      <c r="P15" s="27">
        <v>15</v>
      </c>
    </row>
    <row r="16" spans="1:16" x14ac:dyDescent="0.2">
      <c r="A16" s="25" t="str">
        <f>Настройки!B11</f>
        <v>Творчество, книги, обучение</v>
      </c>
      <c r="B16" s="34">
        <f>SUMIF(Траты!A:A,"="&amp;Сводка!B$5&amp;Сводка!$A16,Траты!G:G)</f>
        <v>0</v>
      </c>
      <c r="C16" s="34">
        <f>SUMIF(Траты!B:B,"="&amp;Сводка!C$5&amp;Сводка!$A16,Траты!H:H)</f>
        <v>0</v>
      </c>
      <c r="D16" s="34">
        <f>SUMIF(Траты!C:C,"="&amp;Сводка!D$5&amp;Сводка!$A16,Траты!I:I)</f>
        <v>0</v>
      </c>
      <c r="E16" s="34">
        <f>SUMIF(Траты!D:D,"="&amp;Сводка!E$5&amp;Сводка!$A16,Траты!J:J)</f>
        <v>0</v>
      </c>
      <c r="F16" s="34">
        <f>SUMIF(Траты!E:E,"="&amp;Сводка!F$5&amp;Сводка!$A16,Траты!K:K)</f>
        <v>0</v>
      </c>
      <c r="G16" s="34">
        <f>SUMIF(Траты!F:F,"="&amp;Сводка!G$5&amp;Сводка!$A16,Траты!L:L)</f>
        <v>0</v>
      </c>
      <c r="H16" s="34">
        <f>SUMIF(Траты!G:G,"="&amp;Сводка!H$5&amp;Сводка!$A16,Траты!M:M)</f>
        <v>0</v>
      </c>
      <c r="I16" s="34">
        <f>SUMIF(Траты!H:H,"="&amp;Сводка!I$5&amp;Сводка!$A16,Траты!N:N)</f>
        <v>0</v>
      </c>
      <c r="J16" s="34">
        <f>SUMIF(Траты!I:I,"="&amp;Сводка!J$5&amp;Сводка!$A16,Траты!O:O)</f>
        <v>0</v>
      </c>
      <c r="K16" s="34">
        <f>SUMIF(Траты!J:J,"="&amp;Сводка!K$5&amp;Сводка!$A16,Траты!P:P)</f>
        <v>0</v>
      </c>
      <c r="L16" s="34">
        <f>SUMIF(Траты!K:K,"="&amp;Сводка!L$5&amp;Сводка!$A16,Траты!Q:Q)</f>
        <v>0</v>
      </c>
      <c r="M16" s="34">
        <f>SUMIF(Траты!L:L,"="&amp;Сводка!M$5&amp;Сводка!$A16,Траты!R:R)</f>
        <v>0</v>
      </c>
      <c r="N16" s="34">
        <f t="shared" si="0"/>
        <v>0</v>
      </c>
      <c r="O16" s="34">
        <f t="shared" ca="1" si="1"/>
        <v>0</v>
      </c>
      <c r="P16" s="27">
        <v>16</v>
      </c>
    </row>
    <row r="17" spans="1:16" x14ac:dyDescent="0.2">
      <c r="A17" s="25" t="str">
        <f>Настройки!B12</f>
        <v>Транспорт</v>
      </c>
      <c r="B17" s="34">
        <f>SUMIF(Траты!A:A,"="&amp;Сводка!B$5&amp;Сводка!$A17,Траты!G:G)</f>
        <v>1400</v>
      </c>
      <c r="C17" s="34">
        <f>SUMIF(Траты!B:B,"="&amp;Сводка!C$5&amp;Сводка!$A17,Траты!H:H)</f>
        <v>0</v>
      </c>
      <c r="D17" s="34">
        <f>SUMIF(Траты!C:C,"="&amp;Сводка!D$5&amp;Сводка!$A17,Траты!I:I)</f>
        <v>0</v>
      </c>
      <c r="E17" s="34">
        <f>SUMIF(Траты!D:D,"="&amp;Сводка!E$5&amp;Сводка!$A17,Траты!J:J)</f>
        <v>0</v>
      </c>
      <c r="F17" s="34">
        <f>SUMIF(Траты!E:E,"="&amp;Сводка!F$5&amp;Сводка!$A17,Траты!K:K)</f>
        <v>0</v>
      </c>
      <c r="G17" s="34">
        <f>SUMIF(Траты!F:F,"="&amp;Сводка!G$5&amp;Сводка!$A17,Траты!L:L)</f>
        <v>0</v>
      </c>
      <c r="H17" s="34">
        <f>SUMIF(Траты!G:G,"="&amp;Сводка!H$5&amp;Сводка!$A17,Траты!M:M)</f>
        <v>0</v>
      </c>
      <c r="I17" s="34">
        <f>SUMIF(Траты!H:H,"="&amp;Сводка!I$5&amp;Сводка!$A17,Траты!N:N)</f>
        <v>0</v>
      </c>
      <c r="J17" s="34">
        <f>SUMIF(Траты!I:I,"="&amp;Сводка!J$5&amp;Сводка!$A17,Траты!O:O)</f>
        <v>0</v>
      </c>
      <c r="K17" s="34">
        <f>SUMIF(Траты!J:J,"="&amp;Сводка!K$5&amp;Сводка!$A17,Траты!P:P)</f>
        <v>0</v>
      </c>
      <c r="L17" s="34">
        <f>SUMIF(Траты!K:K,"="&amp;Сводка!L$5&amp;Сводка!$A17,Траты!Q:Q)</f>
        <v>0</v>
      </c>
      <c r="M17" s="34">
        <f>SUMIF(Траты!L:L,"="&amp;Сводка!M$5&amp;Сводка!$A17,Траты!R:R)</f>
        <v>0</v>
      </c>
      <c r="N17" s="34">
        <f t="shared" si="0"/>
        <v>1400</v>
      </c>
      <c r="O17" s="34">
        <f t="shared" ca="1" si="1"/>
        <v>1400</v>
      </c>
      <c r="P17" s="27">
        <v>17</v>
      </c>
    </row>
    <row r="18" spans="1:16" x14ac:dyDescent="0.2">
      <c r="A18" s="25" t="str">
        <f>Настройки!B13</f>
        <v>Крупные траты</v>
      </c>
      <c r="B18" s="34">
        <f>SUMIF(Траты!A:A,"="&amp;Сводка!B$5&amp;Сводка!$A18,Траты!G:G)</f>
        <v>0</v>
      </c>
      <c r="C18" s="34">
        <f>SUMIF(Траты!B:B,"="&amp;Сводка!C$5&amp;Сводка!$A18,Траты!H:H)</f>
        <v>0</v>
      </c>
      <c r="D18" s="34">
        <f>SUMIF(Траты!C:C,"="&amp;Сводка!D$5&amp;Сводка!$A18,Траты!I:I)</f>
        <v>0</v>
      </c>
      <c r="E18" s="34">
        <f>SUMIF(Траты!D:D,"="&amp;Сводка!E$5&amp;Сводка!$A18,Траты!J:J)</f>
        <v>0</v>
      </c>
      <c r="F18" s="34">
        <f>SUMIF(Траты!E:E,"="&amp;Сводка!F$5&amp;Сводка!$A18,Траты!K:K)</f>
        <v>0</v>
      </c>
      <c r="G18" s="34">
        <f>SUMIF(Траты!F:F,"="&amp;Сводка!G$5&amp;Сводка!$A18,Траты!L:L)</f>
        <v>0</v>
      </c>
      <c r="H18" s="34">
        <f>SUMIF(Траты!G:G,"="&amp;Сводка!H$5&amp;Сводка!$A18,Траты!M:M)</f>
        <v>0</v>
      </c>
      <c r="I18" s="34">
        <f>SUMIF(Траты!H:H,"="&amp;Сводка!I$5&amp;Сводка!$A18,Траты!N:N)</f>
        <v>0</v>
      </c>
      <c r="J18" s="34">
        <f>SUMIF(Траты!I:I,"="&amp;Сводка!J$5&amp;Сводка!$A18,Траты!O:O)</f>
        <v>0</v>
      </c>
      <c r="K18" s="34">
        <f>SUMIF(Траты!J:J,"="&amp;Сводка!K$5&amp;Сводка!$A18,Траты!P:P)</f>
        <v>0</v>
      </c>
      <c r="L18" s="34">
        <f>SUMIF(Траты!K:K,"="&amp;Сводка!L$5&amp;Сводка!$A18,Траты!Q:Q)</f>
        <v>0</v>
      </c>
      <c r="M18" s="34">
        <f>SUMIF(Траты!L:L,"="&amp;Сводка!M$5&amp;Сводка!$A18,Траты!R:R)</f>
        <v>0</v>
      </c>
      <c r="N18" s="34">
        <f t="shared" si="0"/>
        <v>0</v>
      </c>
      <c r="O18" s="34">
        <f t="shared" ca="1" si="1"/>
        <v>0</v>
      </c>
      <c r="P18" s="27">
        <v>18</v>
      </c>
    </row>
    <row r="19" spans="1:16" x14ac:dyDescent="0.2">
      <c r="A19" s="25" t="str">
        <f>Настройки!B14</f>
        <v>Закрытие целей</v>
      </c>
      <c r="B19" s="34">
        <f>SUMIF(Траты!A:A,"="&amp;Сводка!B$5&amp;Сводка!$A19,Траты!G:G)</f>
        <v>0</v>
      </c>
      <c r="C19" s="34">
        <f>SUMIF(Траты!B:B,"="&amp;Сводка!C$5&amp;Сводка!$A19,Траты!H:H)</f>
        <v>0</v>
      </c>
      <c r="D19" s="34">
        <f>SUMIF(Траты!C:C,"="&amp;Сводка!D$5&amp;Сводка!$A19,Траты!I:I)</f>
        <v>0</v>
      </c>
      <c r="E19" s="34">
        <f>SUMIF(Траты!D:D,"="&amp;Сводка!E$5&amp;Сводка!$A19,Траты!J:J)</f>
        <v>0</v>
      </c>
      <c r="F19" s="34">
        <f>SUMIF(Траты!E:E,"="&amp;Сводка!F$5&amp;Сводка!$A19,Траты!K:K)</f>
        <v>0</v>
      </c>
      <c r="G19" s="34">
        <f>SUMIF(Траты!F:F,"="&amp;Сводка!G$5&amp;Сводка!$A19,Траты!L:L)</f>
        <v>0</v>
      </c>
      <c r="H19" s="34">
        <f>SUMIF(Траты!G:G,"="&amp;Сводка!H$5&amp;Сводка!$A19,Траты!M:M)</f>
        <v>0</v>
      </c>
      <c r="I19" s="34">
        <f>SUMIF(Траты!H:H,"="&amp;Сводка!I$5&amp;Сводка!$A19,Траты!N:N)</f>
        <v>0</v>
      </c>
      <c r="J19" s="34">
        <f>SUMIF(Траты!I:I,"="&amp;Сводка!J$5&amp;Сводка!$A19,Траты!O:O)</f>
        <v>0</v>
      </c>
      <c r="K19" s="34">
        <f>SUMIF(Траты!J:J,"="&amp;Сводка!K$5&amp;Сводка!$A19,Траты!P:P)</f>
        <v>0</v>
      </c>
      <c r="L19" s="34">
        <f>SUMIF(Траты!K:K,"="&amp;Сводка!L$5&amp;Сводка!$A19,Траты!Q:Q)</f>
        <v>0</v>
      </c>
      <c r="M19" s="34">
        <f>SUMIF(Траты!L:L,"="&amp;Сводка!M$5&amp;Сводка!$A19,Траты!R:R)</f>
        <v>0</v>
      </c>
      <c r="N19" s="34">
        <f t="shared" si="0"/>
        <v>0</v>
      </c>
      <c r="O19" s="34">
        <f t="shared" ca="1" si="1"/>
        <v>0</v>
      </c>
      <c r="P19" s="27">
        <v>19</v>
      </c>
    </row>
    <row r="20" spans="1:16" x14ac:dyDescent="0.2">
      <c r="A20" s="25"/>
      <c r="B20" s="34">
        <f>SUMIF(Траты!A:A,"="&amp;Сводка!B$5&amp;Сводка!$A20,Траты!G:G)</f>
        <v>0</v>
      </c>
      <c r="C20" s="34">
        <f>SUMIF(Траты!B:B,"="&amp;Сводка!C$5&amp;Сводка!$A20,Траты!H:H)</f>
        <v>0</v>
      </c>
      <c r="D20" s="34">
        <f>SUMIF(Траты!C:C,"="&amp;Сводка!D$5&amp;Сводка!$A20,Траты!I:I)</f>
        <v>0</v>
      </c>
      <c r="E20" s="34">
        <f>SUMIF(Траты!D:D,"="&amp;Сводка!E$5&amp;Сводка!$A20,Траты!J:J)</f>
        <v>0</v>
      </c>
      <c r="F20" s="34">
        <f>SUMIF(Траты!E:E,"="&amp;Сводка!F$5&amp;Сводка!$A20,Траты!K:K)</f>
        <v>0</v>
      </c>
      <c r="G20" s="34">
        <f>SUMIF(Траты!F:F,"="&amp;Сводка!G$5&amp;Сводка!$A20,Траты!L:L)</f>
        <v>0</v>
      </c>
      <c r="H20" s="34">
        <f>SUMIF(Траты!G:G,"="&amp;Сводка!H$5&amp;Сводка!$A20,Траты!M:M)</f>
        <v>0</v>
      </c>
      <c r="I20" s="34">
        <f>SUMIF(Траты!H:H,"="&amp;Сводка!I$5&amp;Сводка!$A20,Траты!N:N)</f>
        <v>0</v>
      </c>
      <c r="J20" s="34">
        <f>SUMIF(Траты!I:I,"="&amp;Сводка!J$5&amp;Сводка!$A20,Траты!O:O)</f>
        <v>0</v>
      </c>
      <c r="K20" s="34">
        <f>SUMIF(Траты!J:J,"="&amp;Сводка!K$5&amp;Сводка!$A20,Траты!P:P)</f>
        <v>0</v>
      </c>
      <c r="L20" s="34">
        <f>SUMIF(Траты!K:K,"="&amp;Сводка!L$5&amp;Сводка!$A20,Траты!Q:Q)</f>
        <v>0</v>
      </c>
      <c r="M20" s="34">
        <f>SUMIF(Траты!L:L,"="&amp;Сводка!M$5&amp;Сводка!$A20,Траты!R:R)</f>
        <v>0</v>
      </c>
      <c r="N20" s="34">
        <f t="shared" si="0"/>
        <v>0</v>
      </c>
      <c r="O20" s="34">
        <f t="shared" ca="1" si="1"/>
        <v>0</v>
      </c>
      <c r="P20" s="27">
        <v>20</v>
      </c>
    </row>
    <row r="21" spans="1:16" x14ac:dyDescent="0.2">
      <c r="A21" s="25"/>
      <c r="B21" s="34">
        <f>SUMIF(Траты!A:A,"="&amp;Сводка!B$5&amp;Сводка!$A21,Траты!G:G)</f>
        <v>0</v>
      </c>
      <c r="C21" s="34">
        <f>SUMIF(Траты!B:B,"="&amp;Сводка!C$5&amp;Сводка!$A21,Траты!H:H)</f>
        <v>0</v>
      </c>
      <c r="D21" s="34">
        <f>SUMIF(Траты!C:C,"="&amp;Сводка!D$5&amp;Сводка!$A21,Траты!I:I)</f>
        <v>0</v>
      </c>
      <c r="E21" s="34">
        <f>SUMIF(Траты!D:D,"="&amp;Сводка!E$5&amp;Сводка!$A21,Траты!J:J)</f>
        <v>0</v>
      </c>
      <c r="F21" s="34">
        <f>SUMIF(Траты!E:E,"="&amp;Сводка!F$5&amp;Сводка!$A21,Траты!K:K)</f>
        <v>0</v>
      </c>
      <c r="G21" s="34">
        <f>SUMIF(Траты!F:F,"="&amp;Сводка!G$5&amp;Сводка!$A21,Траты!L:L)</f>
        <v>0</v>
      </c>
      <c r="H21" s="34">
        <f>SUMIF(Траты!G:G,"="&amp;Сводка!H$5&amp;Сводка!$A21,Траты!M:M)</f>
        <v>0</v>
      </c>
      <c r="I21" s="34">
        <f>SUMIF(Траты!H:H,"="&amp;Сводка!I$5&amp;Сводка!$A21,Траты!N:N)</f>
        <v>0</v>
      </c>
      <c r="J21" s="34">
        <f>SUMIF(Траты!I:I,"="&amp;Сводка!J$5&amp;Сводка!$A21,Траты!O:O)</f>
        <v>0</v>
      </c>
      <c r="K21" s="34">
        <f>SUMIF(Траты!J:J,"="&amp;Сводка!K$5&amp;Сводка!$A21,Траты!P:P)</f>
        <v>0</v>
      </c>
      <c r="L21" s="34">
        <f>SUMIF(Траты!K:K,"="&amp;Сводка!L$5&amp;Сводка!$A21,Траты!Q:Q)</f>
        <v>0</v>
      </c>
      <c r="M21" s="34">
        <f>SUMIF(Траты!L:L,"="&amp;Сводка!M$5&amp;Сводка!$A21,Траты!R:R)</f>
        <v>0</v>
      </c>
      <c r="N21" s="34">
        <f t="shared" si="0"/>
        <v>0</v>
      </c>
      <c r="O21" s="34">
        <f t="shared" ca="1" si="1"/>
        <v>0</v>
      </c>
      <c r="P21" s="27">
        <v>21</v>
      </c>
    </row>
    <row r="22" spans="1:16" x14ac:dyDescent="0.2">
      <c r="A22" s="25"/>
      <c r="B22" s="34">
        <f>SUMIF(Траты!A:A,"="&amp;Сводка!B$5&amp;Сводка!$A22,Траты!G:G)</f>
        <v>0</v>
      </c>
      <c r="C22" s="34">
        <f>SUMIF(Траты!B:B,"="&amp;Сводка!C$5&amp;Сводка!$A22,Траты!H:H)</f>
        <v>0</v>
      </c>
      <c r="D22" s="34">
        <f>SUMIF(Траты!C:C,"="&amp;Сводка!D$5&amp;Сводка!$A22,Траты!I:I)</f>
        <v>0</v>
      </c>
      <c r="E22" s="34">
        <f>SUMIF(Траты!D:D,"="&amp;Сводка!E$5&amp;Сводка!$A22,Траты!J:J)</f>
        <v>0</v>
      </c>
      <c r="F22" s="34">
        <f>SUMIF(Траты!E:E,"="&amp;Сводка!F$5&amp;Сводка!$A22,Траты!K:K)</f>
        <v>0</v>
      </c>
      <c r="G22" s="34">
        <f>SUMIF(Траты!F:F,"="&amp;Сводка!G$5&amp;Сводка!$A22,Траты!L:L)</f>
        <v>0</v>
      </c>
      <c r="H22" s="34">
        <f>SUMIF(Траты!G:G,"="&amp;Сводка!H$5&amp;Сводка!$A22,Траты!M:M)</f>
        <v>0</v>
      </c>
      <c r="I22" s="34">
        <f>SUMIF(Траты!H:H,"="&amp;Сводка!I$5&amp;Сводка!$A22,Траты!N:N)</f>
        <v>0</v>
      </c>
      <c r="J22" s="34">
        <f>SUMIF(Траты!I:I,"="&amp;Сводка!J$5&amp;Сводка!$A22,Траты!O:O)</f>
        <v>0</v>
      </c>
      <c r="K22" s="34">
        <f>SUMIF(Траты!J:J,"="&amp;Сводка!K$5&amp;Сводка!$A22,Траты!P:P)</f>
        <v>0</v>
      </c>
      <c r="L22" s="34">
        <f>SUMIF(Траты!K:K,"="&amp;Сводка!L$5&amp;Сводка!$A22,Траты!Q:Q)</f>
        <v>0</v>
      </c>
      <c r="M22" s="34">
        <f>SUMIF(Траты!L:L,"="&amp;Сводка!M$5&amp;Сводка!$A22,Траты!R:R)</f>
        <v>0</v>
      </c>
      <c r="N22" s="34">
        <f t="shared" si="0"/>
        <v>0</v>
      </c>
      <c r="O22" s="34">
        <f t="shared" ca="1" si="1"/>
        <v>0</v>
      </c>
      <c r="P22" s="27">
        <v>22</v>
      </c>
    </row>
    <row r="23" spans="1:16" x14ac:dyDescent="0.2">
      <c r="A23" s="25"/>
      <c r="B23" s="34">
        <f>SUMIF(Траты!A:A,"="&amp;Сводка!B$5&amp;Сводка!$A23,Траты!G:G)</f>
        <v>0</v>
      </c>
      <c r="C23" s="34">
        <f>SUMIF(Траты!B:B,"="&amp;Сводка!C$5&amp;Сводка!$A23,Траты!H:H)</f>
        <v>0</v>
      </c>
      <c r="D23" s="34">
        <f>SUMIF(Траты!C:C,"="&amp;Сводка!D$5&amp;Сводка!$A23,Траты!I:I)</f>
        <v>0</v>
      </c>
      <c r="E23" s="34">
        <f>SUMIF(Траты!D:D,"="&amp;Сводка!E$5&amp;Сводка!$A23,Траты!J:J)</f>
        <v>0</v>
      </c>
      <c r="F23" s="34">
        <f>SUMIF(Траты!E:E,"="&amp;Сводка!F$5&amp;Сводка!$A23,Траты!K:K)</f>
        <v>0</v>
      </c>
      <c r="G23" s="34">
        <f>SUMIF(Траты!F:F,"="&amp;Сводка!G$5&amp;Сводка!$A23,Траты!L:L)</f>
        <v>0</v>
      </c>
      <c r="H23" s="34">
        <f>SUMIF(Траты!G:G,"="&amp;Сводка!H$5&amp;Сводка!$A23,Траты!M:M)</f>
        <v>0</v>
      </c>
      <c r="I23" s="34">
        <f>SUMIF(Траты!H:H,"="&amp;Сводка!I$5&amp;Сводка!$A23,Траты!N:N)</f>
        <v>0</v>
      </c>
      <c r="J23" s="34">
        <f>SUMIF(Траты!I:I,"="&amp;Сводка!J$5&amp;Сводка!$A23,Траты!O:O)</f>
        <v>0</v>
      </c>
      <c r="K23" s="34">
        <f>SUMIF(Траты!J:J,"="&amp;Сводка!K$5&amp;Сводка!$A23,Траты!P:P)</f>
        <v>0</v>
      </c>
      <c r="L23" s="34">
        <f>SUMIF(Траты!K:K,"="&amp;Сводка!L$5&amp;Сводка!$A23,Траты!Q:Q)</f>
        <v>0</v>
      </c>
      <c r="M23" s="34">
        <f>SUMIF(Траты!L:L,"="&amp;Сводка!M$5&amp;Сводка!$A23,Траты!R:R)</f>
        <v>0</v>
      </c>
      <c r="N23" s="34">
        <f t="shared" si="0"/>
        <v>0</v>
      </c>
      <c r="O23" s="34">
        <f t="shared" ca="1" si="1"/>
        <v>0</v>
      </c>
      <c r="P23" s="27">
        <v>23</v>
      </c>
    </row>
    <row r="24" spans="1:16" x14ac:dyDescent="0.2">
      <c r="A24" s="25"/>
      <c r="B24" s="34">
        <f>SUMIF(Траты!A:A,"="&amp;Сводка!B$5&amp;Сводка!$A24,Траты!G:G)</f>
        <v>0</v>
      </c>
      <c r="C24" s="34">
        <f>SUMIF(Траты!B:B,"="&amp;Сводка!C$5&amp;Сводка!$A24,Траты!H:H)</f>
        <v>0</v>
      </c>
      <c r="D24" s="34">
        <f>SUMIF(Траты!C:C,"="&amp;Сводка!D$5&amp;Сводка!$A24,Траты!I:I)</f>
        <v>0</v>
      </c>
      <c r="E24" s="34">
        <f>SUMIF(Траты!D:D,"="&amp;Сводка!E$5&amp;Сводка!$A24,Траты!J:J)</f>
        <v>0</v>
      </c>
      <c r="F24" s="34">
        <f>SUMIF(Траты!E:E,"="&amp;Сводка!F$5&amp;Сводка!$A24,Траты!K:K)</f>
        <v>0</v>
      </c>
      <c r="G24" s="34">
        <f>SUMIF(Траты!F:F,"="&amp;Сводка!G$5&amp;Сводка!$A24,Траты!L:L)</f>
        <v>0</v>
      </c>
      <c r="H24" s="34">
        <f>SUMIF(Траты!G:G,"="&amp;Сводка!H$5&amp;Сводка!$A24,Траты!M:M)</f>
        <v>0</v>
      </c>
      <c r="I24" s="34">
        <f>SUMIF(Траты!H:H,"="&amp;Сводка!I$5&amp;Сводка!$A24,Траты!N:N)</f>
        <v>0</v>
      </c>
      <c r="J24" s="34">
        <f>SUMIF(Траты!I:I,"="&amp;Сводка!J$5&amp;Сводка!$A24,Траты!O:O)</f>
        <v>0</v>
      </c>
      <c r="K24" s="34">
        <f>SUMIF(Траты!J:J,"="&amp;Сводка!K$5&amp;Сводка!$A24,Траты!P:P)</f>
        <v>0</v>
      </c>
      <c r="L24" s="34">
        <f>SUMIF(Траты!K:K,"="&amp;Сводка!L$5&amp;Сводка!$A24,Траты!Q:Q)</f>
        <v>0</v>
      </c>
      <c r="M24" s="34">
        <f>SUMIF(Траты!L:L,"="&amp;Сводка!M$5&amp;Сводка!$A24,Траты!R:R)</f>
        <v>0</v>
      </c>
      <c r="N24" s="34">
        <f t="shared" si="0"/>
        <v>0</v>
      </c>
      <c r="O24" s="34">
        <f t="shared" ca="1" si="1"/>
        <v>0</v>
      </c>
      <c r="P24" s="27">
        <v>24</v>
      </c>
    </row>
    <row r="25" spans="1:16" x14ac:dyDescent="0.2">
      <c r="A25" s="25"/>
      <c r="B25" s="34">
        <f>SUMIF(Траты!A:A,"="&amp;Сводка!B$5&amp;Сводка!$A25,Траты!G:G)</f>
        <v>0</v>
      </c>
      <c r="C25" s="34">
        <f>SUMIF(Траты!B:B,"="&amp;Сводка!C$5&amp;Сводка!$A25,Траты!H:H)</f>
        <v>0</v>
      </c>
      <c r="D25" s="34">
        <f>SUMIF(Траты!C:C,"="&amp;Сводка!D$5&amp;Сводка!$A25,Траты!I:I)</f>
        <v>0</v>
      </c>
      <c r="E25" s="34">
        <f>SUMIF(Траты!D:D,"="&amp;Сводка!E$5&amp;Сводка!$A25,Траты!J:J)</f>
        <v>0</v>
      </c>
      <c r="F25" s="34">
        <f>SUMIF(Траты!E:E,"="&amp;Сводка!F$5&amp;Сводка!$A25,Траты!K:K)</f>
        <v>0</v>
      </c>
      <c r="G25" s="34">
        <f>SUMIF(Траты!F:F,"="&amp;Сводка!G$5&amp;Сводка!$A25,Траты!L:L)</f>
        <v>0</v>
      </c>
      <c r="H25" s="34">
        <f>SUMIF(Траты!G:G,"="&amp;Сводка!H$5&amp;Сводка!$A25,Траты!M:M)</f>
        <v>0</v>
      </c>
      <c r="I25" s="34">
        <f>SUMIF(Траты!H:H,"="&amp;Сводка!I$5&amp;Сводка!$A25,Траты!N:N)</f>
        <v>0</v>
      </c>
      <c r="J25" s="34">
        <f>SUMIF(Траты!I:I,"="&amp;Сводка!J$5&amp;Сводка!$A25,Траты!O:O)</f>
        <v>0</v>
      </c>
      <c r="K25" s="34">
        <f>SUMIF(Траты!J:J,"="&amp;Сводка!K$5&amp;Сводка!$A25,Траты!P:P)</f>
        <v>0</v>
      </c>
      <c r="L25" s="34">
        <f>SUMIF(Траты!K:K,"="&amp;Сводка!L$5&amp;Сводка!$A25,Траты!Q:Q)</f>
        <v>0</v>
      </c>
      <c r="M25" s="34">
        <f>SUMIF(Траты!L:L,"="&amp;Сводка!M$5&amp;Сводка!$A25,Траты!R:R)</f>
        <v>0</v>
      </c>
      <c r="N25" s="34">
        <f t="shared" si="0"/>
        <v>0</v>
      </c>
      <c r="O25" s="34">
        <f t="shared" ca="1" si="1"/>
        <v>0</v>
      </c>
      <c r="P25" s="27">
        <v>25</v>
      </c>
    </row>
    <row r="26" spans="1:16" x14ac:dyDescent="0.2">
      <c r="A26" s="32" t="s">
        <v>44</v>
      </c>
      <c r="B26" s="35">
        <f>SUM(B6:B25)</f>
        <v>5400</v>
      </c>
      <c r="C26" s="35">
        <f>SUM(C6:C25)</f>
        <v>0</v>
      </c>
      <c r="D26" s="35">
        <f t="shared" ref="D26:M26" si="2">SUM(D6:D25)</f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0</v>
      </c>
      <c r="M26" s="35">
        <f t="shared" si="2"/>
        <v>0</v>
      </c>
      <c r="N26" s="35">
        <f t="shared" si="0"/>
        <v>5400</v>
      </c>
      <c r="O26" s="35">
        <f t="shared" ca="1" si="1"/>
        <v>5400</v>
      </c>
      <c r="P26" s="27">
        <v>26</v>
      </c>
    </row>
    <row r="27" spans="1:16" x14ac:dyDescent="0.2">
      <c r="A27" s="32" t="s">
        <v>51</v>
      </c>
      <c r="B27" s="33">
        <f t="shared" ref="B27:M27" si="3">B26/$N$26</f>
        <v>1</v>
      </c>
      <c r="C27" s="33">
        <f t="shared" si="3"/>
        <v>0</v>
      </c>
      <c r="D27" s="33">
        <f t="shared" si="3"/>
        <v>0</v>
      </c>
      <c r="E27" s="33">
        <f t="shared" si="3"/>
        <v>0</v>
      </c>
      <c r="F27" s="33">
        <f t="shared" si="3"/>
        <v>0</v>
      </c>
      <c r="G27" s="33">
        <f t="shared" si="3"/>
        <v>0</v>
      </c>
      <c r="H27" s="33">
        <f t="shared" si="3"/>
        <v>0</v>
      </c>
      <c r="I27" s="33">
        <f t="shared" si="3"/>
        <v>0</v>
      </c>
      <c r="J27" s="33">
        <f t="shared" si="3"/>
        <v>0</v>
      </c>
      <c r="K27" s="33">
        <f t="shared" si="3"/>
        <v>0</v>
      </c>
      <c r="L27" s="33">
        <f t="shared" si="3"/>
        <v>0</v>
      </c>
      <c r="M27" s="33">
        <f t="shared" si="3"/>
        <v>0</v>
      </c>
      <c r="N27" s="33"/>
      <c r="O27" s="33"/>
    </row>
  </sheetData>
  <mergeCells count="3">
    <mergeCell ref="A1:B1"/>
    <mergeCell ref="A2:B2"/>
    <mergeCell ref="A3:B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A87C-CF8A-DB4F-B324-99FF150FB5FE}">
  <dimension ref="A1:H7"/>
  <sheetViews>
    <sheetView workbookViewId="0"/>
  </sheetViews>
  <sheetFormatPr baseColWidth="10" defaultRowHeight="16" x14ac:dyDescent="0.2"/>
  <cols>
    <col min="2" max="2" width="6.33203125" style="11" customWidth="1"/>
    <col min="3" max="3" width="9.1640625" style="11" customWidth="1"/>
    <col min="4" max="4" width="16" style="2" customWidth="1"/>
    <col min="5" max="5" width="23.5" style="2" customWidth="1"/>
    <col min="6" max="6" width="31.6640625" style="2" customWidth="1"/>
    <col min="7" max="7" width="14.5" style="2"/>
    <col min="8" max="8" width="35.6640625" style="2" customWidth="1"/>
  </cols>
  <sheetData>
    <row r="1" spans="1:8" x14ac:dyDescent="0.2">
      <c r="A1" s="12" t="s">
        <v>45</v>
      </c>
      <c r="B1" s="12" t="s">
        <v>24</v>
      </c>
      <c r="C1" s="12" t="s">
        <v>25</v>
      </c>
      <c r="D1" s="12" t="s">
        <v>3</v>
      </c>
      <c r="E1" s="12" t="s">
        <v>4</v>
      </c>
      <c r="F1" s="12" t="s">
        <v>5</v>
      </c>
      <c r="G1" s="13" t="s">
        <v>6</v>
      </c>
      <c r="H1" s="12" t="s">
        <v>7</v>
      </c>
    </row>
    <row r="2" spans="1:8" x14ac:dyDescent="0.2">
      <c r="A2" s="10" t="str">
        <f>C2&amp;F2</f>
        <v>1Транспорт</v>
      </c>
      <c r="B2" s="10">
        <f t="shared" ref="B2:B7" si="0">WEEKDAY(D2)</f>
        <v>5</v>
      </c>
      <c r="C2" s="10">
        <f t="shared" ref="C2:C7" si="1">MONTH(D2)</f>
        <v>1</v>
      </c>
      <c r="D2" s="5">
        <v>43832</v>
      </c>
      <c r="E2" s="6" t="s">
        <v>8</v>
      </c>
      <c r="F2" s="6" t="s">
        <v>9</v>
      </c>
      <c r="G2" s="7">
        <v>1000</v>
      </c>
      <c r="H2" s="8"/>
    </row>
    <row r="3" spans="1:8" x14ac:dyDescent="0.2">
      <c r="A3" s="10" t="str">
        <f t="shared" ref="A3:A7" si="2">C3&amp;F3</f>
        <v>1Рестораны</v>
      </c>
      <c r="B3" s="10">
        <f t="shared" si="0"/>
        <v>6</v>
      </c>
      <c r="C3" s="10">
        <f t="shared" si="1"/>
        <v>1</v>
      </c>
      <c r="D3" s="5">
        <v>43833</v>
      </c>
      <c r="E3" s="6" t="s">
        <v>10</v>
      </c>
      <c r="F3" s="6" t="s">
        <v>11</v>
      </c>
      <c r="G3" s="7">
        <v>900</v>
      </c>
      <c r="H3" s="8"/>
    </row>
    <row r="4" spans="1:8" x14ac:dyDescent="0.2">
      <c r="A4" s="10" t="str">
        <f t="shared" si="2"/>
        <v>1Еда</v>
      </c>
      <c r="B4" s="10">
        <f t="shared" si="0"/>
        <v>7</v>
      </c>
      <c r="C4" s="10">
        <f t="shared" si="1"/>
        <v>1</v>
      </c>
      <c r="D4" s="5">
        <v>43834</v>
      </c>
      <c r="E4" s="6" t="s">
        <v>12</v>
      </c>
      <c r="F4" s="6" t="s">
        <v>13</v>
      </c>
      <c r="G4" s="7">
        <v>700</v>
      </c>
      <c r="H4" s="8"/>
    </row>
    <row r="5" spans="1:8" x14ac:dyDescent="0.2">
      <c r="A5" s="10" t="str">
        <f t="shared" si="2"/>
        <v>1Еда</v>
      </c>
      <c r="B5" s="10">
        <f t="shared" si="0"/>
        <v>1</v>
      </c>
      <c r="C5" s="10">
        <f t="shared" si="1"/>
        <v>1</v>
      </c>
      <c r="D5" s="5">
        <v>43835</v>
      </c>
      <c r="E5" s="6" t="s">
        <v>14</v>
      </c>
      <c r="F5" s="6" t="s">
        <v>13</v>
      </c>
      <c r="G5" s="7">
        <v>400</v>
      </c>
      <c r="H5" s="9"/>
    </row>
    <row r="6" spans="1:8" x14ac:dyDescent="0.2">
      <c r="A6" s="10" t="str">
        <f t="shared" si="2"/>
        <v>1Рестораны</v>
      </c>
      <c r="B6" s="10">
        <f t="shared" si="0"/>
        <v>2</v>
      </c>
      <c r="C6" s="10">
        <f t="shared" si="1"/>
        <v>1</v>
      </c>
      <c r="D6" s="5">
        <v>43836</v>
      </c>
      <c r="E6" s="6" t="s">
        <v>27</v>
      </c>
      <c r="F6" s="6" t="s">
        <v>11</v>
      </c>
      <c r="G6" s="7">
        <v>2000</v>
      </c>
      <c r="H6" s="9"/>
    </row>
    <row r="7" spans="1:8" x14ac:dyDescent="0.2">
      <c r="A7" s="10" t="str">
        <f t="shared" si="2"/>
        <v>1Транспорт</v>
      </c>
      <c r="B7" s="10">
        <f t="shared" si="0"/>
        <v>3</v>
      </c>
      <c r="C7" s="10">
        <f t="shared" si="1"/>
        <v>1</v>
      </c>
      <c r="D7" s="5">
        <v>43837</v>
      </c>
      <c r="E7" s="6" t="s">
        <v>8</v>
      </c>
      <c r="F7" s="6" t="s">
        <v>9</v>
      </c>
      <c r="G7" s="7">
        <v>400</v>
      </c>
      <c r="H7" s="9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09AD16-BC3C-9047-B251-09BE155F08FB}">
          <x14:formula1>
            <xm:f>Настройки!$B:$B</xm:f>
          </x14:formula1>
          <xm:sqref>F1:F1048576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FC97-E02F-2B40-A84B-4F7FE602C8FA}">
  <dimension ref="A1:G21"/>
  <sheetViews>
    <sheetView workbookViewId="0"/>
  </sheetViews>
  <sheetFormatPr baseColWidth="10" defaultRowHeight="16" x14ac:dyDescent="0.2"/>
  <cols>
    <col min="2" max="2" width="27" customWidth="1"/>
  </cols>
  <sheetData>
    <row r="1" spans="1:7" x14ac:dyDescent="0.2">
      <c r="A1" s="18" t="s">
        <v>26</v>
      </c>
      <c r="B1" s="20" t="s">
        <v>15</v>
      </c>
      <c r="E1" s="30" t="s">
        <v>30</v>
      </c>
      <c r="F1" s="30"/>
      <c r="G1" s="31"/>
    </row>
    <row r="2" spans="1:7" x14ac:dyDescent="0.2">
      <c r="B2" s="21" t="s">
        <v>13</v>
      </c>
      <c r="E2" s="14">
        <v>1</v>
      </c>
      <c r="F2" s="15" t="s">
        <v>31</v>
      </c>
      <c r="G2" s="16">
        <v>31</v>
      </c>
    </row>
    <row r="3" spans="1:7" x14ac:dyDescent="0.2">
      <c r="B3" s="21" t="s">
        <v>17</v>
      </c>
      <c r="E3" s="14">
        <v>2</v>
      </c>
      <c r="F3" s="15" t="s">
        <v>32</v>
      </c>
      <c r="G3" s="16">
        <v>28</v>
      </c>
    </row>
    <row r="4" spans="1:7" x14ac:dyDescent="0.2">
      <c r="B4" s="21" t="s">
        <v>18</v>
      </c>
      <c r="E4" s="14">
        <v>3</v>
      </c>
      <c r="F4" s="15" t="s">
        <v>33</v>
      </c>
      <c r="G4" s="16">
        <v>31</v>
      </c>
    </row>
    <row r="5" spans="1:7" x14ac:dyDescent="0.2">
      <c r="B5" s="21" t="s">
        <v>23</v>
      </c>
      <c r="E5" s="14">
        <v>4</v>
      </c>
      <c r="F5" s="15" t="s">
        <v>34</v>
      </c>
      <c r="G5" s="16">
        <v>30</v>
      </c>
    </row>
    <row r="6" spans="1:7" x14ac:dyDescent="0.2">
      <c r="B6" s="21" t="s">
        <v>19</v>
      </c>
      <c r="E6" s="14">
        <v>5</v>
      </c>
      <c r="F6" s="15" t="s">
        <v>35</v>
      </c>
      <c r="G6" s="16">
        <v>31</v>
      </c>
    </row>
    <row r="7" spans="1:7" x14ac:dyDescent="0.2">
      <c r="B7" s="21" t="s">
        <v>16</v>
      </c>
      <c r="E7" s="14">
        <v>6</v>
      </c>
      <c r="F7" s="15" t="s">
        <v>36</v>
      </c>
      <c r="G7" s="16">
        <v>30</v>
      </c>
    </row>
    <row r="8" spans="1:7" x14ac:dyDescent="0.2">
      <c r="B8" s="21" t="s">
        <v>21</v>
      </c>
      <c r="E8" s="14">
        <v>7</v>
      </c>
      <c r="F8" s="15" t="s">
        <v>37</v>
      </c>
      <c r="G8" s="16">
        <v>31</v>
      </c>
    </row>
    <row r="9" spans="1:7" x14ac:dyDescent="0.2">
      <c r="B9" s="21" t="s">
        <v>11</v>
      </c>
      <c r="E9" s="14">
        <v>8</v>
      </c>
      <c r="F9" s="15" t="s">
        <v>38</v>
      </c>
      <c r="G9" s="16">
        <v>31</v>
      </c>
    </row>
    <row r="10" spans="1:7" x14ac:dyDescent="0.2">
      <c r="B10" s="21" t="s">
        <v>22</v>
      </c>
      <c r="E10" s="14">
        <v>9</v>
      </c>
      <c r="F10" s="15" t="s">
        <v>39</v>
      </c>
      <c r="G10" s="16">
        <v>30</v>
      </c>
    </row>
    <row r="11" spans="1:7" x14ac:dyDescent="0.2">
      <c r="B11" s="21" t="s">
        <v>20</v>
      </c>
      <c r="E11" s="14">
        <v>10</v>
      </c>
      <c r="F11" s="15" t="s">
        <v>40</v>
      </c>
      <c r="G11" s="16">
        <v>31</v>
      </c>
    </row>
    <row r="12" spans="1:7" x14ac:dyDescent="0.2">
      <c r="B12" s="21" t="s">
        <v>9</v>
      </c>
      <c r="E12" s="14">
        <v>11</v>
      </c>
      <c r="F12" s="15" t="s">
        <v>41</v>
      </c>
      <c r="G12" s="16">
        <v>30</v>
      </c>
    </row>
    <row r="13" spans="1:7" x14ac:dyDescent="0.2">
      <c r="B13" s="22" t="s">
        <v>28</v>
      </c>
      <c r="E13" s="14">
        <v>12</v>
      </c>
      <c r="F13" s="15" t="s">
        <v>42</v>
      </c>
      <c r="G13" s="16">
        <v>31</v>
      </c>
    </row>
    <row r="14" spans="1:7" x14ac:dyDescent="0.2">
      <c r="B14" s="22" t="s">
        <v>29</v>
      </c>
    </row>
    <row r="15" spans="1:7" x14ac:dyDescent="0.2">
      <c r="B15" s="23"/>
    </row>
    <row r="16" spans="1:7" x14ac:dyDescent="0.2">
      <c r="B16" s="23"/>
    </row>
    <row r="17" spans="2:2" x14ac:dyDescent="0.2">
      <c r="B17" s="23"/>
    </row>
    <row r="18" spans="2:2" x14ac:dyDescent="0.2">
      <c r="B18" s="23"/>
    </row>
    <row r="19" spans="2:2" x14ac:dyDescent="0.2">
      <c r="B19" s="23"/>
    </row>
    <row r="20" spans="2:2" x14ac:dyDescent="0.2">
      <c r="B20" s="23"/>
    </row>
    <row r="21" spans="2:2" x14ac:dyDescent="0.2">
      <c r="B21" s="24"/>
    </row>
  </sheetData>
  <mergeCells count="1">
    <mergeCell ref="E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FEBD1F59-8D54-2B4D-A7B2-A2519D91DCE7}">
          <x14:formula1>
            <xm:f>'/Users/dvg/Dropbox/Проекты/persfinance_ru/Контент/Статьи Курса/[Копия Costs.xlsx]Справочники'!#REF!</xm:f>
          </x14:formula1>
          <xm:sqref>B1:B12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Интрукция</vt:lpstr>
      <vt:lpstr>Сводка</vt:lpstr>
      <vt:lpstr>Траты</vt:lpstr>
      <vt:lpstr>Настройки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2021-04-03T07:20:38Z</dcterms:created>
  <dcterms:modified xsi:type="dcterms:W3CDTF">2021-04-03T08:05:28Z</dcterms:modified>
</cp:coreProperties>
</file>